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ate1904="1"/>
  <mc:AlternateContent xmlns:mc="http://schemas.openxmlformats.org/markup-compatibility/2006">
    <mc:Choice Requires="x15">
      <x15ac:absPath xmlns:x15ac="http://schemas.microsoft.com/office/spreadsheetml/2010/11/ac" url="/Users/owen/Downloads/"/>
    </mc:Choice>
  </mc:AlternateContent>
  <xr:revisionPtr revIDLastSave="0" documentId="13_ncr:1_{9260430B-B2A5-A749-9BA2-CF0F3E68B3A6}" xr6:coauthVersionLast="47" xr6:coauthVersionMax="47" xr10:uidLastSave="{00000000-0000-0000-0000-000000000000}"/>
  <bookViews>
    <workbookView xWindow="0" yWindow="500" windowWidth="28800" windowHeight="16580" activeTab="7" xr2:uid="{00000000-000D-0000-FFFF-FFFF00000000}"/>
  </bookViews>
  <sheets>
    <sheet name="Problem 1" sheetId="2" r:id="rId1"/>
    <sheet name="Problem 1E" sheetId="17" r:id="rId2"/>
    <sheet name="Problem 1 raw" sheetId="15" r:id="rId3"/>
    <sheet name="Problem 2" sheetId="3" r:id="rId4"/>
    <sheet name="Problem 3" sheetId="6" r:id="rId5"/>
    <sheet name="Problem 4" sheetId="9" r:id="rId6"/>
    <sheet name="Problem 5" sheetId="11" r:id="rId7"/>
    <sheet name="Problem 6" sheetId="12" r:id="rId8"/>
  </sheets>
  <definedNames>
    <definedName name="_xlnm._FilterDatabase" localSheetId="2" hidden="1">'Problem 1 raw'!$A$1:$F$101</definedName>
    <definedName name="_xlchart.v1.0" hidden="1">'Problem 1'!$H$13</definedName>
    <definedName name="_xlchart.v1.1" hidden="1">'Problem 1'!$H$14:$H$21</definedName>
    <definedName name="_xlchart.v1.10" hidden="1">'Problem 1'!$J$13</definedName>
    <definedName name="_xlchart.v1.11" hidden="1">'Problem 1'!$J$14:$J$21</definedName>
    <definedName name="_xlchart.v1.2" hidden="1">'Problem 1'!$I$13</definedName>
    <definedName name="_xlchart.v1.3" hidden="1">'Problem 1'!$I$14:$I$21</definedName>
    <definedName name="_xlchart.v1.4" hidden="1">'Problem 1'!$J$13</definedName>
    <definedName name="_xlchart.v1.5" hidden="1">'Problem 1'!$J$14:$J$21</definedName>
    <definedName name="_xlchart.v1.6" hidden="1">'Problem 1'!$H$13</definedName>
    <definedName name="_xlchart.v1.7" hidden="1">'Problem 1'!$H$14:$H$21</definedName>
    <definedName name="_xlchart.v1.8" hidden="1">'Problem 1'!$I$13</definedName>
    <definedName name="_xlchart.v1.9" hidden="1">'Problem 1'!$I$14:$I$21</definedName>
    <definedName name="BreakEvenPoint" localSheetId="0">'Problem 1'!$F$9</definedName>
    <definedName name="BreakEvenPoint" localSheetId="1">'Problem 1E'!$F$9</definedName>
    <definedName name="BreakEvenPoint" localSheetId="3">'Problem 2'!$F$9</definedName>
    <definedName name="BreakEvenPoint" localSheetId="4">'Problem 3'!$F$9</definedName>
    <definedName name="BreakEvenPoint" localSheetId="5">'Problem 4'!$F$9</definedName>
    <definedName name="FixedCost" localSheetId="0">'Problem 1'!$C$5</definedName>
    <definedName name="FixedCost" localSheetId="1">'Problem 1E'!$C$5</definedName>
    <definedName name="FixedCost" localSheetId="3">'Problem 2'!$C$5</definedName>
    <definedName name="FixedCost" localSheetId="4">'Problem 3'!$C$5</definedName>
    <definedName name="FixedCost" localSheetId="5">'Problem 4'!$C$5</definedName>
    <definedName name="ManufactureFixedCost" localSheetId="6">'Problem 5'!$D$2</definedName>
    <definedName name="ManufactureFixedCost" localSheetId="7">'Problem 6'!$D$2</definedName>
    <definedName name="ManufactureTotalCost" localSheetId="6">'Problem 5'!$D$4</definedName>
    <definedName name="ManufactureTotalCost" localSheetId="7">'Problem 6'!$D$4</definedName>
    <definedName name="ManufactureUnitCost" localSheetId="6">'Problem 5'!$D$3</definedName>
    <definedName name="ManufactureUnitCost" localSheetId="7">'Problem 6'!$D$3</definedName>
    <definedName name="MarginalCost" localSheetId="0">'Problem 1'!$C$6</definedName>
    <definedName name="MarginalCost" localSheetId="1">'Problem 1E'!$C$6</definedName>
    <definedName name="MarginalCost" localSheetId="3">'Problem 2'!$C$6</definedName>
    <definedName name="MarginalCost" localSheetId="4">'Problem 3'!$C$6</definedName>
    <definedName name="MarginalCost" localSheetId="5">'Problem 4'!$C$6</definedName>
    <definedName name="ProductionQuantity" localSheetId="0">'Problem 1'!$C$9</definedName>
    <definedName name="ProductionQuantity" localSheetId="1">'Problem 1E'!$C$9</definedName>
    <definedName name="ProductionQuantity" localSheetId="3">'Problem 2'!$C$9</definedName>
    <definedName name="ProductionQuantity" localSheetId="4">'Problem 3'!$C$9</definedName>
    <definedName name="ProductionQuantity" localSheetId="5">'Problem 4'!$C$8</definedName>
    <definedName name="Profit" localSheetId="0">'Problem 1'!$F$7</definedName>
    <definedName name="Profit" localSheetId="1">'Problem 1E'!$F$7</definedName>
    <definedName name="Profit" localSheetId="3">'Problem 2'!$F$7</definedName>
    <definedName name="Profit" localSheetId="4">'Problem 3'!$F$7</definedName>
    <definedName name="Profit" localSheetId="5">'Problem 4'!$F$7</definedName>
    <definedName name="Profit" localSheetId="6">'Problem 5'!$C$7</definedName>
    <definedName name="PurchaseFixedCost" localSheetId="6">'Problem 5'!$B$2</definedName>
    <definedName name="PurchaseFixedCost" localSheetId="7">'Problem 6'!$B$2</definedName>
    <definedName name="PurchaseTotalCost" localSheetId="6">'Problem 5'!$B$4</definedName>
    <definedName name="PurchaseTotalCost" localSheetId="7">'Problem 6'!$B$4</definedName>
    <definedName name="PurchaseUnitCost" localSheetId="6">'Problem 5'!$B$3</definedName>
    <definedName name="PurchaseUnitCost" localSheetId="7">'Problem 6'!$B$3</definedName>
    <definedName name="Q" localSheetId="6">'Problem 5'!$C$6</definedName>
    <definedName name="Q" localSheetId="7">'Problem 6'!$C$6</definedName>
    <definedName name="SalesForecast" localSheetId="0">'Problem 1'!$C$7</definedName>
    <definedName name="SalesForecast" localSheetId="1">'Problem 1E'!$C$7</definedName>
    <definedName name="SalesForecast" localSheetId="3">'Problem 2'!$C$7</definedName>
    <definedName name="SalesForecast" localSheetId="4">'Problem 3'!$C$7</definedName>
    <definedName name="SalesForecast" localSheetId="5">'Problem 4'!$C$7</definedName>
    <definedName name="solver_eng" localSheetId="1" hidden="1">1</definedName>
    <definedName name="solver_lin" localSheetId="1" hidden="1">2</definedName>
    <definedName name="solver_neg" localSheetId="1" hidden="1">1</definedName>
    <definedName name="solver_num" localSheetId="1" hidden="1">0</definedName>
    <definedName name="solver_opt" localSheetId="1" hidden="1">'Problem 1E'!$C$9</definedName>
    <definedName name="solver_typ" localSheetId="1" hidden="1">1</definedName>
    <definedName name="solver_val" localSheetId="1" hidden="1">0</definedName>
    <definedName name="solver_ver" localSheetId="1" hidden="1">2</definedName>
    <definedName name="TotalFixedCost" localSheetId="0">'Problem 1'!$F$5</definedName>
    <definedName name="TotalFixedCost" localSheetId="1">'Problem 1E'!$F$5</definedName>
    <definedName name="TotalFixedCost" localSheetId="3">'Problem 2'!$F$5</definedName>
    <definedName name="TotalFixedCost" localSheetId="4">'Problem 3'!$F$5</definedName>
    <definedName name="TotalFixedCost" localSheetId="5">'Problem 4'!$F$5</definedName>
    <definedName name="TotalRevenue" localSheetId="0">'Problem 1'!$F$4</definedName>
    <definedName name="TotalRevenue" localSheetId="1">'Problem 1E'!$F$4</definedName>
    <definedName name="TotalRevenue" localSheetId="3">'Problem 2'!$F$4</definedName>
    <definedName name="TotalRevenue" localSheetId="4">'Problem 3'!$F$4</definedName>
    <definedName name="TotalRevenue" localSheetId="5">'Problem 4'!$F$4</definedName>
    <definedName name="TotalVariableCost" localSheetId="0">'Problem 1'!$F$6</definedName>
    <definedName name="TotalVariableCost" localSheetId="1">'Problem 1E'!$F$6</definedName>
    <definedName name="TotalVariableCost" localSheetId="3">'Problem 2'!$F$6</definedName>
    <definedName name="TotalVariableCost" localSheetId="4">'Problem 3'!$F$6</definedName>
    <definedName name="TotalVariableCost" localSheetId="5">'Problem 4'!$F$6</definedName>
    <definedName name="UnitRevenue" localSheetId="0">'Problem 1'!$C$4</definedName>
    <definedName name="UnitRevenue" localSheetId="1">'Problem 1E'!$C$4</definedName>
    <definedName name="UnitRevenue" localSheetId="3">'Problem 2'!$C$4</definedName>
    <definedName name="UnitRevenue" localSheetId="4">'Problem 3'!$C$4</definedName>
    <definedName name="UnitRevenue" localSheetId="5">'Problem 4'!$C$4</definedName>
  </definedNames>
  <calcPr calcId="191029" concurrentCalc="0"/>
  <pivotCaches>
    <pivotCache cacheId="4" r:id="rId9"/>
  </pivotCache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x:ext xmlns:x="http://schemas.openxmlformats.org/spreadsheetml/2006/main" xmlns:mx="http://schemas.microsoft.com/office/mac/excel/2008/main" uri="{7523E5D3-25F3-A5E0-1632-64F254C22452}">
      <mx:ArchID Flags="2"/>
    </x:ext>
  </extLst>
</workbook>
</file>

<file path=xl/calcChain.xml><?xml version="1.0" encoding="utf-8"?>
<calcChain xmlns="http://schemas.openxmlformats.org/spreadsheetml/2006/main">
  <c r="J15" i="12" l="1"/>
  <c r="J16" i="12"/>
  <c r="J17" i="12"/>
  <c r="J18" i="12"/>
  <c r="J19" i="12"/>
  <c r="J20" i="12"/>
  <c r="J21" i="12"/>
  <c r="J22" i="12"/>
  <c r="J23" i="12"/>
  <c r="I15" i="12"/>
  <c r="I16" i="12"/>
  <c r="I17" i="12"/>
  <c r="I18" i="12"/>
  <c r="I19" i="12"/>
  <c r="I20" i="12"/>
  <c r="I21" i="12"/>
  <c r="I22" i="12"/>
  <c r="I23" i="12"/>
  <c r="J14" i="12"/>
  <c r="I14" i="12"/>
  <c r="D4" i="12"/>
  <c r="B4" i="12"/>
  <c r="J15" i="11"/>
  <c r="J16" i="11"/>
  <c r="J17" i="11"/>
  <c r="J18" i="11"/>
  <c r="J19" i="11"/>
  <c r="J20" i="11"/>
  <c r="J21" i="11"/>
  <c r="J22" i="11"/>
  <c r="J23" i="11"/>
  <c r="I15" i="11"/>
  <c r="I16" i="11"/>
  <c r="I17" i="11"/>
  <c r="I18" i="11"/>
  <c r="I19" i="11"/>
  <c r="I20" i="11"/>
  <c r="I21" i="11"/>
  <c r="I22" i="11"/>
  <c r="I23" i="11"/>
  <c r="J14" i="11"/>
  <c r="I14" i="11"/>
  <c r="B4" i="11"/>
  <c r="D4" i="11"/>
  <c r="C7" i="11"/>
  <c r="F4" i="9"/>
  <c r="F5" i="9"/>
  <c r="F6" i="9"/>
  <c r="F7" i="9"/>
  <c r="J14" i="6"/>
  <c r="J15" i="6"/>
  <c r="J16" i="6"/>
  <c r="J17" i="6"/>
  <c r="J18" i="6"/>
  <c r="J19" i="6"/>
  <c r="J20" i="6"/>
  <c r="I14" i="6"/>
  <c r="I15" i="6"/>
  <c r="I16" i="6"/>
  <c r="I17" i="6"/>
  <c r="I18" i="6"/>
  <c r="I19" i="6"/>
  <c r="I20" i="6"/>
  <c r="J13" i="6"/>
  <c r="I13" i="6"/>
  <c r="F9" i="6"/>
  <c r="F4" i="6"/>
  <c r="F5" i="6"/>
  <c r="F6" i="6"/>
  <c r="F7" i="6"/>
  <c r="J14" i="3"/>
  <c r="J15" i="3"/>
  <c r="J16" i="3"/>
  <c r="J17" i="3"/>
  <c r="J18" i="3"/>
  <c r="J19" i="3"/>
  <c r="J20" i="3"/>
  <c r="I14" i="3"/>
  <c r="I15" i="3"/>
  <c r="I16" i="3"/>
  <c r="I17" i="3"/>
  <c r="I18" i="3"/>
  <c r="I19" i="3"/>
  <c r="I20" i="3"/>
  <c r="J13" i="3"/>
  <c r="I13" i="3"/>
  <c r="F9" i="3"/>
  <c r="F4" i="3"/>
  <c r="F5" i="3"/>
  <c r="F6" i="3"/>
  <c r="F7" i="3"/>
  <c r="J14" i="17"/>
  <c r="J15" i="17"/>
  <c r="J16" i="17"/>
  <c r="J17" i="17"/>
  <c r="J18" i="17"/>
  <c r="J19" i="17"/>
  <c r="J20" i="17"/>
  <c r="I14" i="17"/>
  <c r="I15" i="17"/>
  <c r="I16" i="17"/>
  <c r="I17" i="17"/>
  <c r="I18" i="17"/>
  <c r="I19" i="17"/>
  <c r="I20" i="17"/>
  <c r="I13" i="17"/>
  <c r="J13" i="17"/>
  <c r="F9" i="17"/>
  <c r="F4" i="17"/>
  <c r="F5" i="17"/>
  <c r="F6" i="17"/>
  <c r="F7" i="17"/>
  <c r="K7" i="15"/>
  <c r="J15" i="2"/>
  <c r="J16" i="2"/>
  <c r="J17" i="2"/>
  <c r="J18" i="2"/>
  <c r="J19" i="2"/>
  <c r="J20" i="2"/>
  <c r="J21" i="2"/>
  <c r="I15" i="2"/>
  <c r="I16" i="2"/>
  <c r="I17" i="2"/>
  <c r="I18" i="2"/>
  <c r="I19" i="2"/>
  <c r="I20" i="2"/>
  <c r="I21" i="2"/>
  <c r="J14" i="2"/>
  <c r="I14" i="2"/>
  <c r="F9" i="2"/>
  <c r="F4" i="2"/>
  <c r="F5" i="2"/>
  <c r="F6" i="2"/>
  <c r="F7" i="2"/>
</calcChain>
</file>

<file path=xl/sharedStrings.xml><?xml version="1.0" encoding="utf-8"?>
<sst xmlns="http://schemas.openxmlformats.org/spreadsheetml/2006/main" count="506" uniqueCount="217">
  <si>
    <t>Data</t>
  </si>
  <si>
    <t>Results</t>
  </si>
  <si>
    <t>Unit Revenue</t>
  </si>
  <si>
    <t>Fixed Cost</t>
  </si>
  <si>
    <t>Marginal Cost</t>
  </si>
  <si>
    <t>Sales Forecast</t>
  </si>
  <si>
    <t>Production Quantity</t>
  </si>
  <si>
    <t>Total Revenue</t>
  </si>
  <si>
    <t>Total Fixed Cost</t>
  </si>
  <si>
    <t>Total Variable Cost</t>
  </si>
  <si>
    <t>Profit (Loss)</t>
  </si>
  <si>
    <t>Break-Even Point</t>
  </si>
  <si>
    <t>BreakEvenPoint</t>
  </si>
  <si>
    <t>FixedCost</t>
  </si>
  <si>
    <t>MarginalCost</t>
  </si>
  <si>
    <t>ProductionQuantity</t>
  </si>
  <si>
    <t>Profit</t>
  </si>
  <si>
    <t>SalesForecast</t>
  </si>
  <si>
    <t>TotalFixedCost</t>
  </si>
  <si>
    <t>TotalRevenue</t>
  </si>
  <si>
    <t>TotalVariableCost</t>
  </si>
  <si>
    <t>UnitRevenue</t>
  </si>
  <si>
    <t>F9</t>
  </si>
  <si>
    <t>C5</t>
  </si>
  <si>
    <t>C6</t>
  </si>
  <si>
    <t>C9</t>
  </si>
  <si>
    <t>F7</t>
  </si>
  <si>
    <t>C7</t>
  </si>
  <si>
    <t>F5</t>
  </si>
  <si>
    <t>F4</t>
  </si>
  <si>
    <t>F6</t>
  </si>
  <si>
    <t>C4</t>
  </si>
  <si>
    <t>Range Name</t>
  </si>
  <si>
    <t>Cell</t>
  </si>
  <si>
    <t>Total Revenue=UnitRevenue*MIN(SalesForecast,ProductionQuantity)</t>
  </si>
  <si>
    <t>Total Fixed Cost = IF(ProductionQuantity&gt;0,FixedCost,0)</t>
  </si>
  <si>
    <t>Total Variable Cost = MarginalCost*ProductionQuantity</t>
  </si>
  <si>
    <t>Profit (loss) = TotalRevenue-(TotalFixedCost+TotalVariableCost)</t>
  </si>
  <si>
    <t>Break-Even Point = FixedCost/(UnitRevenue-MarginalCost)</t>
  </si>
  <si>
    <t>Break-Even Analysis</t>
  </si>
  <si>
    <t>Production Qty</t>
  </si>
  <si>
    <t>Revenue</t>
  </si>
  <si>
    <t>Cost</t>
  </si>
  <si>
    <t>Step 1. Primary Variables:</t>
  </si>
  <si>
    <t>Step 4. Graph Points</t>
  </si>
  <si>
    <t>Purchase</t>
  </si>
  <si>
    <t>Manufacture In-House</t>
  </si>
  <si>
    <t>Unit Cost</t>
  </si>
  <si>
    <t>ManufactureFixedCost</t>
  </si>
  <si>
    <t>D2</t>
  </si>
  <si>
    <t>Total Cost</t>
  </si>
  <si>
    <t>ManufactureTotalCost</t>
  </si>
  <si>
    <t>D4</t>
  </si>
  <si>
    <t>ManufactureUnitCost</t>
  </si>
  <si>
    <t>D3</t>
  </si>
  <si>
    <t>PurchaseFixedCost</t>
  </si>
  <si>
    <t>B2</t>
  </si>
  <si>
    <t>PurchaseTotalCost</t>
  </si>
  <si>
    <t>B4</t>
  </si>
  <si>
    <t>PurchaseUnitCost</t>
  </si>
  <si>
    <t>B3</t>
  </si>
  <si>
    <t>Q</t>
  </si>
  <si>
    <t>Purchased Total Cost = =PurchaseFixedCost+PurchaseUnitCost*Q</t>
  </si>
  <si>
    <t>Manufactured Total Cost = ManufactureFixedCost+ManufactureUnitCost*Q</t>
  </si>
  <si>
    <t>Total Revenue=UnitRevenue*ProductionQuantity</t>
  </si>
  <si>
    <t>Step 2.</t>
  </si>
  <si>
    <t>Select Data tab</t>
  </si>
  <si>
    <t>select What-if Analysis</t>
  </si>
  <si>
    <t>Step 3.</t>
  </si>
  <si>
    <t xml:space="preserve">Step 4. </t>
  </si>
  <si>
    <t>Select Goal Seek</t>
  </si>
  <si>
    <t>Step 5.</t>
  </si>
  <si>
    <t>Enter Cell "F7" in set cell box</t>
  </si>
  <si>
    <t xml:space="preserve">Step 6. </t>
  </si>
  <si>
    <t xml:space="preserve">Step 7. </t>
  </si>
  <si>
    <t xml:space="preserve">Step 8. </t>
  </si>
  <si>
    <t>OK</t>
  </si>
  <si>
    <t>Break-Even Analysis Using Goal Seek</t>
  </si>
  <si>
    <t>Enter "C8" in the By changing cell box</t>
  </si>
  <si>
    <t>Hire In-House</t>
  </si>
  <si>
    <t>Contract Therapist</t>
  </si>
  <si>
    <t>annual demand (Q)</t>
  </si>
  <si>
    <t>Labor Cost</t>
  </si>
  <si>
    <t>Shipping Cost</t>
  </si>
  <si>
    <t>Marketing Cost</t>
  </si>
  <si>
    <t>Work Order #</t>
  </si>
  <si>
    <t>A7500001</t>
  </si>
  <si>
    <t>A7500002</t>
  </si>
  <si>
    <t>A7500003</t>
  </si>
  <si>
    <t>A7500004</t>
  </si>
  <si>
    <t>A7500005</t>
  </si>
  <si>
    <t>A7500006</t>
  </si>
  <si>
    <t>A7500007</t>
  </si>
  <si>
    <t>A7500008</t>
  </si>
  <si>
    <t>A7500009</t>
  </si>
  <si>
    <t>A7500010</t>
  </si>
  <si>
    <t>A7500011</t>
  </si>
  <si>
    <t>A7500012</t>
  </si>
  <si>
    <t>A7500013</t>
  </si>
  <si>
    <t>A7500014</t>
  </si>
  <si>
    <t>A7500015</t>
  </si>
  <si>
    <t>A7500016</t>
  </si>
  <si>
    <t>A7500017</t>
  </si>
  <si>
    <t>A7500018</t>
  </si>
  <si>
    <t>A7500019</t>
  </si>
  <si>
    <t>A7500020</t>
  </si>
  <si>
    <t>A7500021</t>
  </si>
  <si>
    <t>A7500022</t>
  </si>
  <si>
    <t>A7500023</t>
  </si>
  <si>
    <t>A7500024</t>
  </si>
  <si>
    <t>A7500025</t>
  </si>
  <si>
    <t>A7500026</t>
  </si>
  <si>
    <t>A7500027</t>
  </si>
  <si>
    <t>A7500028</t>
  </si>
  <si>
    <t>A7500029</t>
  </si>
  <si>
    <t>A7500030</t>
  </si>
  <si>
    <t>A7500031</t>
  </si>
  <si>
    <t>A7500032</t>
  </si>
  <si>
    <t>A7500033</t>
  </si>
  <si>
    <t>A7500034</t>
  </si>
  <si>
    <t>A7500035</t>
  </si>
  <si>
    <t>A7500036</t>
  </si>
  <si>
    <t>A7500037</t>
  </si>
  <si>
    <t>A7500038</t>
  </si>
  <si>
    <t>A7500039</t>
  </si>
  <si>
    <t>A7500040</t>
  </si>
  <si>
    <t>A7500041</t>
  </si>
  <si>
    <t>A7500042</t>
  </si>
  <si>
    <t>A7500043</t>
  </si>
  <si>
    <t>A7500044</t>
  </si>
  <si>
    <t>A7500045</t>
  </si>
  <si>
    <t>A7500046</t>
  </si>
  <si>
    <t>A7500047</t>
  </si>
  <si>
    <t>A7500048</t>
  </si>
  <si>
    <t>A7500049</t>
  </si>
  <si>
    <t>A7500050</t>
  </si>
  <si>
    <t>A7500051</t>
  </si>
  <si>
    <t>A7500052</t>
  </si>
  <si>
    <t>A7500053</t>
  </si>
  <si>
    <t>A7500054</t>
  </si>
  <si>
    <t>A7500055</t>
  </si>
  <si>
    <t>A7500056</t>
  </si>
  <si>
    <t>A7500057</t>
  </si>
  <si>
    <t>A7500058</t>
  </si>
  <si>
    <t>A7500059</t>
  </si>
  <si>
    <t>A7500060</t>
  </si>
  <si>
    <t>A7500061</t>
  </si>
  <si>
    <t>A7500062</t>
  </si>
  <si>
    <t>A7500063</t>
  </si>
  <si>
    <t>A7500064</t>
  </si>
  <si>
    <t>A7500065</t>
  </si>
  <si>
    <t>A7500066</t>
  </si>
  <si>
    <t>A7500067</t>
  </si>
  <si>
    <t>A7500068</t>
  </si>
  <si>
    <t>A7500069</t>
  </si>
  <si>
    <t>A7500070</t>
  </si>
  <si>
    <t>A7500071</t>
  </si>
  <si>
    <t>A7500072</t>
  </si>
  <si>
    <t>A7500073</t>
  </si>
  <si>
    <t>A7500074</t>
  </si>
  <si>
    <t>A7500075</t>
  </si>
  <si>
    <t>A7500076</t>
  </si>
  <si>
    <t>A7500077</t>
  </si>
  <si>
    <t>A7500078</t>
  </si>
  <si>
    <t>A7500079</t>
  </si>
  <si>
    <t>A7500080</t>
  </si>
  <si>
    <t>A7500081</t>
  </si>
  <si>
    <t>A7500082</t>
  </si>
  <si>
    <t>A7500083</t>
  </si>
  <si>
    <t>A7500084</t>
  </si>
  <si>
    <t>A7500085</t>
  </si>
  <si>
    <t>A7500086</t>
  </si>
  <si>
    <t>A7500087</t>
  </si>
  <si>
    <t>A7500088</t>
  </si>
  <si>
    <t>A7500089</t>
  </si>
  <si>
    <t>A7500090</t>
  </si>
  <si>
    <t>A7500091</t>
  </si>
  <si>
    <t>A7500092</t>
  </si>
  <si>
    <t>A7500093</t>
  </si>
  <si>
    <t>A7500094</t>
  </si>
  <si>
    <t>A7500095</t>
  </si>
  <si>
    <t>A7500096</t>
  </si>
  <si>
    <t>A7500097</t>
  </si>
  <si>
    <t>A7500098</t>
  </si>
  <si>
    <t>A7500099</t>
  </si>
  <si>
    <t>A7500100</t>
  </si>
  <si>
    <t>sunray</t>
  </si>
  <si>
    <t>dewdrop</t>
  </si>
  <si>
    <t>poinsetta</t>
  </si>
  <si>
    <t>lily</t>
  </si>
  <si>
    <t>rosetta</t>
  </si>
  <si>
    <t>Model</t>
  </si>
  <si>
    <t>Material Cost</t>
  </si>
  <si>
    <t>Sales Price</t>
  </si>
  <si>
    <t>Size of class for breakeven</t>
  </si>
  <si>
    <t>Step D. Graph Points</t>
  </si>
  <si>
    <t>Total Students</t>
  </si>
  <si>
    <t>Profit for Sales Forecast</t>
  </si>
  <si>
    <t>Toys produced</t>
  </si>
  <si>
    <t>Enter "0.01" in TO VALUE box.</t>
  </si>
  <si>
    <t>Manufacture Cost</t>
  </si>
  <si>
    <t>Purchase Cost</t>
  </si>
  <si>
    <t>Profit/Loss = PurchaseTotalCost-ManufactureTotalCost</t>
  </si>
  <si>
    <t>Objective Functions</t>
  </si>
  <si>
    <t>Graph Points</t>
  </si>
  <si>
    <t>Profit/Loss if In-House</t>
  </si>
  <si>
    <r>
      <t>Harnesses to make</t>
    </r>
    <r>
      <rPr>
        <b/>
        <sz val="12"/>
        <rFont val="Arial"/>
        <family val="2"/>
      </rPr>
      <t xml:space="preserve"> (Q)</t>
    </r>
  </si>
  <si>
    <t>Would you contract or Hire In-House?</t>
  </si>
  <si>
    <t xml:space="preserve">&lt;--NOTE:  Type "In-House" or "Contract" </t>
  </si>
  <si>
    <t>Contract out</t>
  </si>
  <si>
    <t>Average of Material Cost</t>
  </si>
  <si>
    <t>Average of Labor Cost</t>
  </si>
  <si>
    <t>Average of Marketing Cost</t>
  </si>
  <si>
    <t>Average of Shipping Cost</t>
  </si>
  <si>
    <t>Values</t>
  </si>
  <si>
    <t>Average of Sales Price</t>
  </si>
  <si>
    <t>In-House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</si>
</sst>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9" formatCode="_(&quot;$&quot;* #,##0_);_(&quot;$&quot;* \(#,##0\);_(&quot;$&quot;* &quot;-&quot;??_);_(@_)"/>
  </numFmts>
  <fonts count="12" x14ac:knownFonts="1">
    <font>
      <sz val="9"/>
      <name val="Geneva"/>
    </font>
    <font>
      <sz val="9"/>
      <name val="Geneva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Geneva"/>
      <family val="2"/>
    </font>
    <font>
      <b/>
      <sz val="9"/>
      <name val="Geneva"/>
      <family val="2"/>
    </font>
    <font>
      <sz val="11"/>
      <name val="Calibri"/>
      <family val="2"/>
      <scheme val="minor"/>
    </font>
    <font>
      <sz val="11"/>
      <color rgb="FF0A010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sz val="12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/>
    <xf numFmtId="0" fontId="3" fillId="0" borderId="0" xfId="0" applyFont="1" applyAlignment="1">
      <alignment horizontal="right"/>
    </xf>
    <xf numFmtId="6" fontId="3" fillId="0" borderId="3" xfId="0" applyNumberFormat="1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left"/>
    </xf>
    <xf numFmtId="6" fontId="3" fillId="0" borderId="6" xfId="0" applyNumberFormat="1" applyFont="1" applyBorder="1" applyAlignment="1">
      <alignment horizontal="center"/>
    </xf>
    <xf numFmtId="0" fontId="3" fillId="2" borderId="7" xfId="0" applyFont="1" applyFill="1" applyBorder="1"/>
    <xf numFmtId="0" fontId="3" fillId="2" borderId="8" xfId="0" applyFont="1" applyFill="1" applyBorder="1" applyAlignment="1">
      <alignment horizontal="left"/>
    </xf>
    <xf numFmtId="6" fontId="3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1" xfId="0" applyFont="1" applyFill="1" applyBorder="1"/>
    <xf numFmtId="0" fontId="3" fillId="2" borderId="12" xfId="0" applyFont="1" applyFill="1" applyBorder="1" applyAlignment="1">
      <alignment horizontal="left"/>
    </xf>
    <xf numFmtId="6" fontId="3" fillId="3" borderId="0" xfId="1" applyNumberFormat="1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6" fontId="3" fillId="5" borderId="10" xfId="0" applyNumberFormat="1" applyFont="1" applyFill="1" applyBorder="1" applyAlignment="1">
      <alignment horizontal="center"/>
    </xf>
    <xf numFmtId="3" fontId="3" fillId="5" borderId="10" xfId="0" applyNumberFormat="1" applyFont="1" applyFill="1" applyBorder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right"/>
    </xf>
    <xf numFmtId="0" fontId="3" fillId="6" borderId="4" xfId="0" applyFont="1" applyFill="1" applyBorder="1"/>
    <xf numFmtId="0" fontId="3" fillId="6" borderId="5" xfId="0" applyFont="1" applyFill="1" applyBorder="1" applyAlignment="1">
      <alignment horizontal="left"/>
    </xf>
    <xf numFmtId="0" fontId="3" fillId="6" borderId="7" xfId="0" applyFont="1" applyFill="1" applyBorder="1"/>
    <xf numFmtId="0" fontId="3" fillId="6" borderId="8" xfId="0" applyFont="1" applyFill="1" applyBorder="1" applyAlignment="1">
      <alignment horizontal="left"/>
    </xf>
    <xf numFmtId="0" fontId="3" fillId="6" borderId="11" xfId="0" applyFont="1" applyFill="1" applyBorder="1"/>
    <xf numFmtId="0" fontId="3" fillId="6" borderId="1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6" fontId="3" fillId="0" borderId="0" xfId="1" applyNumberFormat="1" applyFont="1" applyFill="1" applyBorder="1" applyAlignment="1">
      <alignment horizontal="center"/>
    </xf>
    <xf numFmtId="3" fontId="3" fillId="4" borderId="13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8" fontId="3" fillId="3" borderId="0" xfId="1" applyNumberFormat="1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2" fontId="0" fillId="0" borderId="0" xfId="0" applyNumberFormat="1"/>
    <xf numFmtId="0" fontId="9" fillId="0" borderId="0" xfId="0" applyFont="1"/>
    <xf numFmtId="0" fontId="6" fillId="0" borderId="0" xfId="0" applyFont="1"/>
    <xf numFmtId="0" fontId="3" fillId="0" borderId="13" xfId="0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6" fontId="3" fillId="4" borderId="13" xfId="0" applyNumberFormat="1" applyFont="1" applyFill="1" applyBorder="1"/>
    <xf numFmtId="0" fontId="3" fillId="6" borderId="0" xfId="0" applyFont="1" applyFill="1"/>
    <xf numFmtId="0" fontId="3" fillId="0" borderId="0" xfId="0" applyFont="1" applyAlignment="1">
      <alignment wrapText="1"/>
    </xf>
    <xf numFmtId="0" fontId="11" fillId="0" borderId="0" xfId="0" applyFont="1"/>
    <xf numFmtId="0" fontId="3" fillId="6" borderId="0" xfId="0" applyFont="1" applyFill="1" applyAlignment="1">
      <alignment horizontal="right"/>
    </xf>
    <xf numFmtId="0" fontId="3" fillId="6" borderId="0" xfId="0" applyFont="1" applyFill="1" applyAlignment="1">
      <alignment horizontal="center"/>
    </xf>
    <xf numFmtId="44" fontId="3" fillId="4" borderId="13" xfId="0" applyNumberFormat="1" applyFont="1" applyFill="1" applyBorder="1" applyAlignment="1">
      <alignment horizontal="center"/>
    </xf>
    <xf numFmtId="169" fontId="3" fillId="4" borderId="13" xfId="0" applyNumberFormat="1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4" fontId="3" fillId="0" borderId="0" xfId="0" applyNumberFormat="1" applyFont="1"/>
    <xf numFmtId="0" fontId="3" fillId="4" borderId="0" xfId="0" applyFont="1" applyFill="1"/>
    <xf numFmtId="44" fontId="3" fillId="4" borderId="13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 Even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'Problem 1'!$I$13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'Problem 1'!$H$14:$H$21</c:f>
              <c:numCache>
                <c:formatCode>General</c:formatCode>
                <c:ptCount val="8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</c:numCache>
            </c:numRef>
          </c:xVal>
          <c:yVal>
            <c:numRef>
              <c:f>'Problem 1'!$I$14:$I$21</c:f>
              <c:numCache>
                <c:formatCode>_("$"* #,##0_);_("$"* \(#,##0\);_("$"* "-"??_);_(@_)</c:formatCode>
                <c:ptCount val="8"/>
                <c:pt idx="0">
                  <c:v>2000</c:v>
                </c:pt>
                <c:pt idx="1">
                  <c:v>4000</c:v>
                </c:pt>
                <c:pt idx="2">
                  <c:v>6000</c:v>
                </c:pt>
                <c:pt idx="3">
                  <c:v>8000</c:v>
                </c:pt>
                <c:pt idx="4">
                  <c:v>10000</c:v>
                </c:pt>
                <c:pt idx="5">
                  <c:v>12000</c:v>
                </c:pt>
                <c:pt idx="6">
                  <c:v>14000</c:v>
                </c:pt>
                <c:pt idx="7">
                  <c:v>16000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23-F54C-AEAC-35CEAEFC2F13}"/>
            </c:ext>
          </c:extLst>
        </c:ser>
        <c:ser>
          <c:idx val="1"/>
          <c:order val="1"/>
          <c:tx>
            <c:strRef>
              <c:f>'Problem 1'!$J$13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'Problem 1'!$H$14:$H$21</c:f>
              <c:numCache>
                <c:formatCode>General</c:formatCode>
                <c:ptCount val="8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</c:numCache>
            </c:numRef>
          </c:xVal>
          <c:yVal>
            <c:numRef>
              <c:f>'Problem 1'!$J$14:$J$21</c:f>
              <c:numCache>
                <c:formatCode>_("$"* #,##0_);_("$"* \(#,##0\);_("$"* "-"??_);_(@_)</c:formatCode>
                <c:ptCount val="8"/>
                <c:pt idx="0">
                  <c:v>3500</c:v>
                </c:pt>
                <c:pt idx="1">
                  <c:v>5000</c:v>
                </c:pt>
                <c:pt idx="2">
                  <c:v>6500</c:v>
                </c:pt>
                <c:pt idx="3">
                  <c:v>8000</c:v>
                </c:pt>
                <c:pt idx="4">
                  <c:v>9500</c:v>
                </c:pt>
                <c:pt idx="5">
                  <c:v>11000</c:v>
                </c:pt>
                <c:pt idx="6">
                  <c:v>12500</c:v>
                </c:pt>
                <c:pt idx="7">
                  <c:v>14000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23-F54C-AEAC-35CEAEFC2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465040"/>
        <c:axId val="543467040"/>
      </c:scatterChart>
      <c:valAx>
        <c:axId val="543465040"/>
        <c:scaling>
          <c:orientation val="minMax"/>
          <c:max val="200"/>
          <c:min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467040"/>
        <c:crosses val="autoZero"/>
        <c:crossBetween val="midCat"/>
      </c:valAx>
      <c:valAx>
        <c:axId val="543467040"/>
        <c:scaling>
          <c:orientation val="minMax"/>
          <c:max val="160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465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 Even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'Problem 1E'!$I$12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'Problem 1E'!$H$13:$H$20</c:f>
              <c:numCache>
                <c:formatCode>General</c:formatCode>
                <c:ptCount val="8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</c:numCache>
            </c:numRef>
          </c:xVal>
          <c:yVal>
            <c:numRef>
              <c:f>'Problem 1E'!$I$13:$I$20</c:f>
              <c:numCache>
                <c:formatCode>_("$"* #,##0.00_);_("$"* \(#,##0.00\);_("$"* "-"??_);_(@_)</c:formatCode>
                <c:ptCount val="8"/>
                <c:pt idx="0">
                  <c:v>1971.5</c:v>
                </c:pt>
                <c:pt idx="1">
                  <c:v>3943</c:v>
                </c:pt>
                <c:pt idx="2">
                  <c:v>5914.5</c:v>
                </c:pt>
                <c:pt idx="3">
                  <c:v>7886</c:v>
                </c:pt>
                <c:pt idx="4">
                  <c:v>9857.5</c:v>
                </c:pt>
                <c:pt idx="5">
                  <c:v>11829</c:v>
                </c:pt>
                <c:pt idx="6">
                  <c:v>13800.5</c:v>
                </c:pt>
                <c:pt idx="7">
                  <c:v>15772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BA-4A42-BE9B-B0990939656C}"/>
            </c:ext>
          </c:extLst>
        </c:ser>
        <c:ser>
          <c:idx val="1"/>
          <c:order val="1"/>
          <c:tx>
            <c:strRef>
              <c:f>'Problem 1E'!$J$12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'Problem 1E'!$H$13:$H$20</c:f>
              <c:numCache>
                <c:formatCode>General</c:formatCode>
                <c:ptCount val="8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</c:numCache>
            </c:numRef>
          </c:xVal>
          <c:yVal>
            <c:numRef>
              <c:f>'Problem 1E'!$J$13:$J$20</c:f>
              <c:numCache>
                <c:formatCode>_("$"* #,##0.00_);_("$"* \(#,##0.00\);_("$"* "-"??_);_(@_)</c:formatCode>
                <c:ptCount val="8"/>
                <c:pt idx="0">
                  <c:v>3488.25</c:v>
                </c:pt>
                <c:pt idx="1">
                  <c:v>4976.5</c:v>
                </c:pt>
                <c:pt idx="2">
                  <c:v>6464.75</c:v>
                </c:pt>
                <c:pt idx="3">
                  <c:v>7953</c:v>
                </c:pt>
                <c:pt idx="4">
                  <c:v>9441.25</c:v>
                </c:pt>
                <c:pt idx="5">
                  <c:v>10929.5</c:v>
                </c:pt>
                <c:pt idx="6">
                  <c:v>12417.75</c:v>
                </c:pt>
                <c:pt idx="7">
                  <c:v>13906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BA-4A42-BE9B-B09909396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790352"/>
        <c:axId val="543402992"/>
      </c:scatterChart>
      <c:valAx>
        <c:axId val="543790352"/>
        <c:scaling>
          <c:orientation val="minMax"/>
          <c:max val="200"/>
          <c:min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402992"/>
        <c:crosses val="autoZero"/>
        <c:crossBetween val="midCat"/>
      </c:valAx>
      <c:valAx>
        <c:axId val="543402992"/>
        <c:scaling>
          <c:orientation val="minMax"/>
          <c:max val="1750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79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 Even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'Problem 2'!$I$12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'Problem 2'!$H$13:$H$20</c:f>
              <c:numCache>
                <c:formatCode>General</c:formatCode>
                <c:ptCount val="8"/>
                <c:pt idx="0">
                  <c:v>4</c:v>
                </c:pt>
                <c:pt idx="1">
                  <c:v>8</c:v>
                </c:pt>
                <c:pt idx="2">
                  <c:v>12</c:v>
                </c:pt>
                <c:pt idx="3">
                  <c:v>16</c:v>
                </c:pt>
                <c:pt idx="4">
                  <c:v>20</c:v>
                </c:pt>
                <c:pt idx="5">
                  <c:v>24</c:v>
                </c:pt>
                <c:pt idx="6">
                  <c:v>28</c:v>
                </c:pt>
                <c:pt idx="7">
                  <c:v>32</c:v>
                </c:pt>
              </c:numCache>
            </c:numRef>
          </c:xVal>
          <c:yVal>
            <c:numRef>
              <c:f>'Problem 2'!$I$13:$I$20</c:f>
              <c:numCache>
                <c:formatCode>_("$"* #,##0.00_);_("$"* \(#,##0.00\);_("$"* "-"??_);_(@_)</c:formatCode>
                <c:ptCount val="8"/>
                <c:pt idx="0">
                  <c:v>2400</c:v>
                </c:pt>
                <c:pt idx="1">
                  <c:v>4800</c:v>
                </c:pt>
                <c:pt idx="2">
                  <c:v>7200</c:v>
                </c:pt>
                <c:pt idx="3">
                  <c:v>9600</c:v>
                </c:pt>
                <c:pt idx="4">
                  <c:v>12000</c:v>
                </c:pt>
                <c:pt idx="5">
                  <c:v>14400</c:v>
                </c:pt>
                <c:pt idx="6">
                  <c:v>16800</c:v>
                </c:pt>
                <c:pt idx="7">
                  <c:v>19200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47-6E4E-BABD-5EF9A086B994}"/>
            </c:ext>
          </c:extLst>
        </c:ser>
        <c:ser>
          <c:idx val="1"/>
          <c:order val="1"/>
          <c:tx>
            <c:strRef>
              <c:f>'Problem 2'!$J$12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'Problem 2'!$H$13:$H$20</c:f>
              <c:numCache>
                <c:formatCode>General</c:formatCode>
                <c:ptCount val="8"/>
                <c:pt idx="0">
                  <c:v>4</c:v>
                </c:pt>
                <c:pt idx="1">
                  <c:v>8</c:v>
                </c:pt>
                <c:pt idx="2">
                  <c:v>12</c:v>
                </c:pt>
                <c:pt idx="3">
                  <c:v>16</c:v>
                </c:pt>
                <c:pt idx="4">
                  <c:v>20</c:v>
                </c:pt>
                <c:pt idx="5">
                  <c:v>24</c:v>
                </c:pt>
                <c:pt idx="6">
                  <c:v>28</c:v>
                </c:pt>
                <c:pt idx="7">
                  <c:v>32</c:v>
                </c:pt>
              </c:numCache>
            </c:numRef>
          </c:xVal>
          <c:yVal>
            <c:numRef>
              <c:f>'Problem 2'!$J$13:$J$20</c:f>
              <c:numCache>
                <c:formatCode>_("$"* #,##0.00_);_("$"* \(#,##0.00\);_("$"* "-"??_);_(@_)</c:formatCode>
                <c:ptCount val="8"/>
                <c:pt idx="0">
                  <c:v>10080</c:v>
                </c:pt>
                <c:pt idx="1">
                  <c:v>10560</c:v>
                </c:pt>
                <c:pt idx="2">
                  <c:v>11040</c:v>
                </c:pt>
                <c:pt idx="3">
                  <c:v>11520</c:v>
                </c:pt>
                <c:pt idx="4">
                  <c:v>12000</c:v>
                </c:pt>
                <c:pt idx="5">
                  <c:v>12480</c:v>
                </c:pt>
                <c:pt idx="6">
                  <c:v>12960</c:v>
                </c:pt>
                <c:pt idx="7">
                  <c:v>13440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47-6E4E-BABD-5EF9A086B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4755808"/>
        <c:axId val="544757536"/>
      </c:scatterChart>
      <c:valAx>
        <c:axId val="544755808"/>
        <c:scaling>
          <c:orientation val="minMax"/>
          <c:max val="32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757536"/>
        <c:crosses val="autoZero"/>
        <c:crossBetween val="midCat"/>
      </c:valAx>
      <c:valAx>
        <c:axId val="544757536"/>
        <c:scaling>
          <c:orientation val="minMax"/>
          <c:max val="2100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755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'Problem 3'!$I$12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'Problem 3'!$H$13:$H$20</c:f>
              <c:numCache>
                <c:formatCode>General</c:formatCode>
                <c:ptCount val="8"/>
                <c:pt idx="0">
                  <c:v>5000</c:v>
                </c:pt>
                <c:pt idx="1">
                  <c:v>10000</c:v>
                </c:pt>
                <c:pt idx="2">
                  <c:v>15000</c:v>
                </c:pt>
                <c:pt idx="3">
                  <c:v>20000</c:v>
                </c:pt>
                <c:pt idx="4">
                  <c:v>25000</c:v>
                </c:pt>
                <c:pt idx="5">
                  <c:v>30000</c:v>
                </c:pt>
                <c:pt idx="6">
                  <c:v>35000</c:v>
                </c:pt>
                <c:pt idx="7">
                  <c:v>40000</c:v>
                </c:pt>
              </c:numCache>
            </c:numRef>
          </c:xVal>
          <c:yVal>
            <c:numRef>
              <c:f>'Problem 3'!$I$13:$I$20</c:f>
              <c:numCache>
                <c:formatCode>_("$"* #,##0.00_);_("$"* \(#,##0.00\);_("$"* "-"??_);_(@_)</c:formatCode>
                <c:ptCount val="8"/>
                <c:pt idx="0">
                  <c:v>175000</c:v>
                </c:pt>
                <c:pt idx="1">
                  <c:v>350000</c:v>
                </c:pt>
                <c:pt idx="2">
                  <c:v>525000</c:v>
                </c:pt>
                <c:pt idx="3">
                  <c:v>700000</c:v>
                </c:pt>
                <c:pt idx="4">
                  <c:v>875000</c:v>
                </c:pt>
                <c:pt idx="5">
                  <c:v>1050000</c:v>
                </c:pt>
                <c:pt idx="6">
                  <c:v>1225000</c:v>
                </c:pt>
                <c:pt idx="7">
                  <c:v>1400000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6E-0748-8C85-4DCC766B065C}"/>
            </c:ext>
          </c:extLst>
        </c:ser>
        <c:ser>
          <c:idx val="1"/>
          <c:order val="1"/>
          <c:tx>
            <c:strRef>
              <c:f>'Problem 3'!$J$12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'Problem 3'!$H$13:$H$20</c:f>
              <c:numCache>
                <c:formatCode>General</c:formatCode>
                <c:ptCount val="8"/>
                <c:pt idx="0">
                  <c:v>5000</c:v>
                </c:pt>
                <c:pt idx="1">
                  <c:v>10000</c:v>
                </c:pt>
                <c:pt idx="2">
                  <c:v>15000</c:v>
                </c:pt>
                <c:pt idx="3">
                  <c:v>20000</c:v>
                </c:pt>
                <c:pt idx="4">
                  <c:v>25000</c:v>
                </c:pt>
                <c:pt idx="5">
                  <c:v>30000</c:v>
                </c:pt>
                <c:pt idx="6">
                  <c:v>35000</c:v>
                </c:pt>
                <c:pt idx="7">
                  <c:v>40000</c:v>
                </c:pt>
              </c:numCache>
            </c:numRef>
          </c:xVal>
          <c:yVal>
            <c:numRef>
              <c:f>'Problem 3'!$J$13:$J$20</c:f>
              <c:numCache>
                <c:formatCode>_("$"* #,##0.00_);_("$"* \(#,##0.00\);_("$"* "-"??_);_(@_)</c:formatCode>
                <c:ptCount val="8"/>
                <c:pt idx="0">
                  <c:v>575000</c:v>
                </c:pt>
                <c:pt idx="1">
                  <c:v>650000</c:v>
                </c:pt>
                <c:pt idx="2">
                  <c:v>725000</c:v>
                </c:pt>
                <c:pt idx="3">
                  <c:v>800000</c:v>
                </c:pt>
                <c:pt idx="4">
                  <c:v>875000</c:v>
                </c:pt>
                <c:pt idx="5">
                  <c:v>950000</c:v>
                </c:pt>
                <c:pt idx="6">
                  <c:v>1025000</c:v>
                </c:pt>
                <c:pt idx="7">
                  <c:v>1100000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6E-0748-8C85-4DCC766B0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4834512"/>
        <c:axId val="544836784"/>
      </c:scatterChart>
      <c:valAx>
        <c:axId val="544834512"/>
        <c:scaling>
          <c:orientation val="minMax"/>
          <c:max val="40000"/>
          <c:min val="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836784"/>
        <c:crosses val="autoZero"/>
        <c:crossBetween val="midCat"/>
      </c:valAx>
      <c:valAx>
        <c:axId val="544836784"/>
        <c:scaling>
          <c:orientation val="minMax"/>
          <c:max val="1450000"/>
          <c:min val="1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834512"/>
        <c:crosses val="autoZero"/>
        <c:crossBetween val="midCat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Make or Buy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'Problem 5'!$I$13</c:f>
              <c:strCache>
                <c:ptCount val="1"/>
                <c:pt idx="0">
                  <c:v>Manufacture Cost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'Problem 5'!$H$14:$H$23</c:f>
              <c:numCache>
                <c:formatCode>General</c:formatCode>
                <c:ptCount val="10"/>
                <c:pt idx="0">
                  <c:v>8000</c:v>
                </c:pt>
                <c:pt idx="1">
                  <c:v>9000</c:v>
                </c:pt>
                <c:pt idx="2">
                  <c:v>10000</c:v>
                </c:pt>
                <c:pt idx="3">
                  <c:v>11000</c:v>
                </c:pt>
                <c:pt idx="4">
                  <c:v>12000</c:v>
                </c:pt>
                <c:pt idx="5">
                  <c:v>13000</c:v>
                </c:pt>
                <c:pt idx="6">
                  <c:v>14000</c:v>
                </c:pt>
                <c:pt idx="7">
                  <c:v>15000</c:v>
                </c:pt>
                <c:pt idx="8">
                  <c:v>16000</c:v>
                </c:pt>
                <c:pt idx="9">
                  <c:v>17000</c:v>
                </c:pt>
              </c:numCache>
            </c:numRef>
          </c:xVal>
          <c:yVal>
            <c:numRef>
              <c:f>'Problem 5'!$I$14:$I$23</c:f>
              <c:numCache>
                <c:formatCode>_("$"* #,##0.00_);_("$"* \(#,##0.00\);_("$"* "-"??_);_(@_)</c:formatCode>
                <c:ptCount val="10"/>
                <c:pt idx="0">
                  <c:v>505000</c:v>
                </c:pt>
                <c:pt idx="1">
                  <c:v>540000</c:v>
                </c:pt>
                <c:pt idx="2">
                  <c:v>575000</c:v>
                </c:pt>
                <c:pt idx="3">
                  <c:v>610000</c:v>
                </c:pt>
                <c:pt idx="4">
                  <c:v>645000</c:v>
                </c:pt>
                <c:pt idx="5">
                  <c:v>680000</c:v>
                </c:pt>
                <c:pt idx="6">
                  <c:v>715000</c:v>
                </c:pt>
                <c:pt idx="7">
                  <c:v>750000</c:v>
                </c:pt>
                <c:pt idx="8">
                  <c:v>785000</c:v>
                </c:pt>
                <c:pt idx="9">
                  <c:v>820000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D1-5243-A499-689DD38B58C8}"/>
            </c:ext>
          </c:extLst>
        </c:ser>
        <c:ser>
          <c:idx val="1"/>
          <c:order val="1"/>
          <c:tx>
            <c:strRef>
              <c:f>'Problem 5'!$J$13</c:f>
              <c:strCache>
                <c:ptCount val="1"/>
                <c:pt idx="0">
                  <c:v>Purchase 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'Problem 5'!$H$14:$H$23</c:f>
              <c:numCache>
                <c:formatCode>General</c:formatCode>
                <c:ptCount val="10"/>
                <c:pt idx="0">
                  <c:v>8000</c:v>
                </c:pt>
                <c:pt idx="1">
                  <c:v>9000</c:v>
                </c:pt>
                <c:pt idx="2">
                  <c:v>10000</c:v>
                </c:pt>
                <c:pt idx="3">
                  <c:v>11000</c:v>
                </c:pt>
                <c:pt idx="4">
                  <c:v>12000</c:v>
                </c:pt>
                <c:pt idx="5">
                  <c:v>13000</c:v>
                </c:pt>
                <c:pt idx="6">
                  <c:v>14000</c:v>
                </c:pt>
                <c:pt idx="7">
                  <c:v>15000</c:v>
                </c:pt>
                <c:pt idx="8">
                  <c:v>16000</c:v>
                </c:pt>
                <c:pt idx="9">
                  <c:v>17000</c:v>
                </c:pt>
              </c:numCache>
            </c:numRef>
          </c:xVal>
          <c:yVal>
            <c:numRef>
              <c:f>'Problem 5'!$J$14:$J$23</c:f>
              <c:numCache>
                <c:formatCode>_("$"* #,##0.00_);_("$"* \(#,##0.00\);_("$"* "-"??_);_(@_)</c:formatCode>
                <c:ptCount val="10"/>
                <c:pt idx="0">
                  <c:v>450000</c:v>
                </c:pt>
                <c:pt idx="1">
                  <c:v>500000</c:v>
                </c:pt>
                <c:pt idx="2">
                  <c:v>550000</c:v>
                </c:pt>
                <c:pt idx="3">
                  <c:v>600000</c:v>
                </c:pt>
                <c:pt idx="4">
                  <c:v>650000</c:v>
                </c:pt>
                <c:pt idx="5">
                  <c:v>700000</c:v>
                </c:pt>
                <c:pt idx="6">
                  <c:v>750000</c:v>
                </c:pt>
                <c:pt idx="7">
                  <c:v>800000</c:v>
                </c:pt>
                <c:pt idx="8">
                  <c:v>850000</c:v>
                </c:pt>
                <c:pt idx="9">
                  <c:v>900000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D1-5243-A499-689DD38B5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582336"/>
        <c:axId val="371584064"/>
      </c:scatterChart>
      <c:valAx>
        <c:axId val="371582336"/>
        <c:scaling>
          <c:orientation val="minMax"/>
          <c:max val="17000"/>
          <c:min val="8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584064"/>
        <c:crosses val="autoZero"/>
        <c:crossBetween val="midCat"/>
      </c:valAx>
      <c:valAx>
        <c:axId val="371584064"/>
        <c:scaling>
          <c:orientation val="minMax"/>
          <c:max val="1000000"/>
          <c:min val="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582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In-House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'Problem 6'!$I$13</c:f>
              <c:strCache>
                <c:ptCount val="1"/>
                <c:pt idx="0">
                  <c:v>Hire In-House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'Problem 6'!$H$14:$H$23</c:f>
              <c:numCache>
                <c:formatCode>General</c:formatCode>
                <c:ptCount val="10"/>
                <c:pt idx="0">
                  <c:v>750</c:v>
                </c:pt>
                <c:pt idx="1">
                  <c:v>800</c:v>
                </c:pt>
                <c:pt idx="2">
                  <c:v>850</c:v>
                </c:pt>
                <c:pt idx="3">
                  <c:v>900</c:v>
                </c:pt>
                <c:pt idx="4">
                  <c:v>950</c:v>
                </c:pt>
                <c:pt idx="5">
                  <c:v>1000</c:v>
                </c:pt>
                <c:pt idx="6">
                  <c:v>1050</c:v>
                </c:pt>
                <c:pt idx="7">
                  <c:v>1100</c:v>
                </c:pt>
                <c:pt idx="8">
                  <c:v>1150</c:v>
                </c:pt>
                <c:pt idx="9">
                  <c:v>1200</c:v>
                </c:pt>
              </c:numCache>
            </c:numRef>
          </c:xVal>
          <c:yVal>
            <c:numRef>
              <c:f>'Problem 6'!$I$14:$I$23</c:f>
              <c:numCache>
                <c:formatCode>_("$"* #,##0.00_);_("$"* \(#,##0.00\);_("$"* "-"??_);_(@_)</c:formatCode>
                <c:ptCount val="10"/>
                <c:pt idx="0">
                  <c:v>200000</c:v>
                </c:pt>
                <c:pt idx="1">
                  <c:v>210000</c:v>
                </c:pt>
                <c:pt idx="2">
                  <c:v>220000</c:v>
                </c:pt>
                <c:pt idx="3">
                  <c:v>230000</c:v>
                </c:pt>
                <c:pt idx="4">
                  <c:v>240000</c:v>
                </c:pt>
                <c:pt idx="5">
                  <c:v>250000</c:v>
                </c:pt>
                <c:pt idx="6">
                  <c:v>260000</c:v>
                </c:pt>
                <c:pt idx="7">
                  <c:v>270000</c:v>
                </c:pt>
                <c:pt idx="8">
                  <c:v>280000</c:v>
                </c:pt>
                <c:pt idx="9">
                  <c:v>290000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79-7F45-A4D0-508AC4B30083}"/>
            </c:ext>
          </c:extLst>
        </c:ser>
        <c:ser>
          <c:idx val="1"/>
          <c:order val="1"/>
          <c:tx>
            <c:strRef>
              <c:f>'Problem 6'!$J$13</c:f>
              <c:strCache>
                <c:ptCount val="1"/>
                <c:pt idx="0">
                  <c:v>Contract out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'Problem 6'!$H$14:$H$23</c:f>
              <c:numCache>
                <c:formatCode>General</c:formatCode>
                <c:ptCount val="10"/>
                <c:pt idx="0">
                  <c:v>750</c:v>
                </c:pt>
                <c:pt idx="1">
                  <c:v>800</c:v>
                </c:pt>
                <c:pt idx="2">
                  <c:v>850</c:v>
                </c:pt>
                <c:pt idx="3">
                  <c:v>900</c:v>
                </c:pt>
                <c:pt idx="4">
                  <c:v>950</c:v>
                </c:pt>
                <c:pt idx="5">
                  <c:v>1000</c:v>
                </c:pt>
                <c:pt idx="6">
                  <c:v>1050</c:v>
                </c:pt>
                <c:pt idx="7">
                  <c:v>1100</c:v>
                </c:pt>
                <c:pt idx="8">
                  <c:v>1150</c:v>
                </c:pt>
                <c:pt idx="9">
                  <c:v>1200</c:v>
                </c:pt>
              </c:numCache>
            </c:numRef>
          </c:xVal>
          <c:yVal>
            <c:numRef>
              <c:f>'Problem 6'!$J$14:$J$23</c:f>
              <c:numCache>
                <c:formatCode>_("$"* #,##0.00_);_("$"* \(#,##0.00\);_("$"* "-"??_);_(@_)</c:formatCode>
                <c:ptCount val="10"/>
                <c:pt idx="0">
                  <c:v>192500</c:v>
                </c:pt>
                <c:pt idx="1">
                  <c:v>205000</c:v>
                </c:pt>
                <c:pt idx="2">
                  <c:v>217500</c:v>
                </c:pt>
                <c:pt idx="3">
                  <c:v>230000</c:v>
                </c:pt>
                <c:pt idx="4">
                  <c:v>242500</c:v>
                </c:pt>
                <c:pt idx="5">
                  <c:v>255000</c:v>
                </c:pt>
                <c:pt idx="6">
                  <c:v>267500</c:v>
                </c:pt>
                <c:pt idx="7">
                  <c:v>280000</c:v>
                </c:pt>
                <c:pt idx="8">
                  <c:v>292500</c:v>
                </c:pt>
                <c:pt idx="9">
                  <c:v>305000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79-7F45-A4D0-508AC4B30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020768"/>
        <c:axId val="545022496"/>
      </c:scatterChart>
      <c:valAx>
        <c:axId val="545020768"/>
        <c:scaling>
          <c:orientation val="minMax"/>
          <c:max val="1200"/>
          <c:min val="7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022496"/>
        <c:crosses val="autoZero"/>
        <c:crossBetween val="midCat"/>
      </c:valAx>
      <c:valAx>
        <c:axId val="545022496"/>
        <c:scaling>
          <c:orientation val="minMax"/>
          <c:max val="325000"/>
          <c:min val="17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020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</xdr:colOff>
      <xdr:row>22</xdr:row>
      <xdr:rowOff>12700</xdr:rowOff>
    </xdr:from>
    <xdr:to>
      <xdr:col>10</xdr:col>
      <xdr:colOff>635000</xdr:colOff>
      <xdr:row>38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8060431-B459-A3EF-2C06-76C283D8A7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</xdr:colOff>
      <xdr:row>21</xdr:row>
      <xdr:rowOff>12700</xdr:rowOff>
    </xdr:from>
    <xdr:to>
      <xdr:col>10</xdr:col>
      <xdr:colOff>635000</xdr:colOff>
      <xdr:row>37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569D2E-4D1B-56BA-6B62-308D21B348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21</xdr:row>
      <xdr:rowOff>0</xdr:rowOff>
    </xdr:from>
    <xdr:to>
      <xdr:col>10</xdr:col>
      <xdr:colOff>698500</xdr:colOff>
      <xdr:row>37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BD17B8-C3F9-7C7E-1766-B34F155EF3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431800</xdr:colOff>
      <xdr:row>21</xdr:row>
      <xdr:rowOff>25400</xdr:rowOff>
    </xdr:from>
    <xdr:to>
      <xdr:col>10</xdr:col>
      <xdr:colOff>419100</xdr:colOff>
      <xdr:row>37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443D6E-C153-503A-D278-ABA9D3AA0F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444500</xdr:colOff>
      <xdr:row>24</xdr:row>
      <xdr:rowOff>12700</xdr:rowOff>
    </xdr:from>
    <xdr:to>
      <xdr:col>11</xdr:col>
      <xdr:colOff>165100</xdr:colOff>
      <xdr:row>40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92AE1B-6F9D-F558-1726-66945147C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444500</xdr:colOff>
      <xdr:row>24</xdr:row>
      <xdr:rowOff>25400</xdr:rowOff>
    </xdr:from>
    <xdr:to>
      <xdr:col>11</xdr:col>
      <xdr:colOff>368300</xdr:colOff>
      <xdr:row>40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B436B7-55A8-3BE6-98D9-1A6BD5D63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wen Patrick Sullivan" refreshedDate="43717.45582048611" createdVersion="8" refreshedVersion="8" minRefreshableVersion="3" recordCount="100" xr:uid="{5413E651-C840-FC44-ACFC-A07B4323B3CD}">
  <cacheSource type="worksheet">
    <worksheetSource ref="A1:G101" sheet="Problem 1 raw"/>
  </cacheSource>
  <cacheFields count="7">
    <cacheField name="Work Order #" numFmtId="0">
      <sharedItems/>
    </cacheField>
    <cacheField name="Model" numFmtId="0">
      <sharedItems count="5">
        <s v="sunray"/>
        <s v="rosetta"/>
        <s v="poinsetta"/>
        <s v="lily"/>
        <s v="dewdrop"/>
      </sharedItems>
    </cacheField>
    <cacheField name="Material Cost" numFmtId="2">
      <sharedItems containsSemiMixedTypes="0" containsString="0" containsNumber="1" minValue="7.88" maxValue="8.5"/>
    </cacheField>
    <cacheField name="Labor Cost" numFmtId="0">
      <sharedItems containsSemiMixedTypes="0" containsString="0" containsNumber="1" containsInteger="1" minValue="24" maxValue="30"/>
    </cacheField>
    <cacheField name="Marketing Cost" numFmtId="0">
      <sharedItems containsSemiMixedTypes="0" containsString="0" containsNumber="1" containsInteger="1" minValue="17" maxValue="23"/>
    </cacheField>
    <cacheField name="Shipping Cost" numFmtId="0">
      <sharedItems containsSemiMixedTypes="0" containsString="0" containsNumber="1" containsInteger="1" minValue="4" maxValue="6"/>
    </cacheField>
    <cacheField name="Sales Price" numFmtId="0">
      <sharedItems containsSemiMixedTypes="0" containsString="0" containsNumber="1" containsInteger="1" minValue="75" maxValue="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s v="A7500001"/>
    <x v="0"/>
    <n v="8.15"/>
    <n v="26"/>
    <n v="23"/>
    <n v="6"/>
    <n v="79"/>
  </r>
  <r>
    <s v="A7500002"/>
    <x v="1"/>
    <n v="8.5"/>
    <n v="30"/>
    <n v="21"/>
    <n v="6"/>
    <n v="83"/>
  </r>
  <r>
    <s v="A7500003"/>
    <x v="2"/>
    <n v="7.88"/>
    <n v="28"/>
    <n v="18"/>
    <n v="6"/>
    <n v="78"/>
  </r>
  <r>
    <s v="A7500004"/>
    <x v="3"/>
    <n v="8.35"/>
    <n v="26"/>
    <n v="17"/>
    <n v="5"/>
    <n v="81"/>
  </r>
  <r>
    <s v="A7500005"/>
    <x v="0"/>
    <n v="8.15"/>
    <n v="28"/>
    <n v="23"/>
    <n v="4"/>
    <n v="85"/>
  </r>
  <r>
    <s v="A7500006"/>
    <x v="0"/>
    <n v="8.15"/>
    <n v="30"/>
    <n v="18"/>
    <n v="6"/>
    <n v="78"/>
  </r>
  <r>
    <s v="A7500007"/>
    <x v="4"/>
    <n v="8.25"/>
    <n v="26"/>
    <n v="19"/>
    <n v="5"/>
    <n v="75"/>
  </r>
  <r>
    <s v="A7500008"/>
    <x v="4"/>
    <n v="8.25"/>
    <n v="28"/>
    <n v="21"/>
    <n v="6"/>
    <n v="85"/>
  </r>
  <r>
    <s v="A7500009"/>
    <x v="4"/>
    <n v="8.25"/>
    <n v="28"/>
    <n v="22"/>
    <n v="4"/>
    <n v="84"/>
  </r>
  <r>
    <s v="A7500010"/>
    <x v="3"/>
    <n v="8.35"/>
    <n v="24"/>
    <n v="22"/>
    <n v="5"/>
    <n v="75"/>
  </r>
  <r>
    <s v="A7500011"/>
    <x v="3"/>
    <n v="8.35"/>
    <n v="26"/>
    <n v="22"/>
    <n v="6"/>
    <n v="78"/>
  </r>
  <r>
    <s v="A7500012"/>
    <x v="2"/>
    <n v="7.88"/>
    <n v="24"/>
    <n v="23"/>
    <n v="5"/>
    <n v="75"/>
  </r>
  <r>
    <s v="A7500013"/>
    <x v="4"/>
    <n v="8.25"/>
    <n v="30"/>
    <n v="23"/>
    <n v="6"/>
    <n v="75"/>
  </r>
  <r>
    <s v="A7500014"/>
    <x v="0"/>
    <n v="8.15"/>
    <n v="28"/>
    <n v="23"/>
    <n v="5"/>
    <n v="80"/>
  </r>
  <r>
    <s v="A7500015"/>
    <x v="3"/>
    <n v="8.35"/>
    <n v="25"/>
    <n v="23"/>
    <n v="6"/>
    <n v="83"/>
  </r>
  <r>
    <s v="A7500016"/>
    <x v="2"/>
    <n v="7.88"/>
    <n v="30"/>
    <n v="19"/>
    <n v="4"/>
    <n v="78"/>
  </r>
  <r>
    <s v="A7500017"/>
    <x v="4"/>
    <n v="8.25"/>
    <n v="25"/>
    <n v="19"/>
    <n v="4"/>
    <n v="81"/>
  </r>
  <r>
    <s v="A7500018"/>
    <x v="0"/>
    <n v="8.15"/>
    <n v="27"/>
    <n v="22"/>
    <n v="6"/>
    <n v="81"/>
  </r>
  <r>
    <s v="A7500019"/>
    <x v="3"/>
    <n v="8.35"/>
    <n v="25"/>
    <n v="19"/>
    <n v="6"/>
    <n v="80"/>
  </r>
  <r>
    <s v="A7500020"/>
    <x v="0"/>
    <n v="8.15"/>
    <n v="28"/>
    <n v="17"/>
    <n v="5"/>
    <n v="84"/>
  </r>
  <r>
    <s v="A7500021"/>
    <x v="3"/>
    <n v="8.35"/>
    <n v="27"/>
    <n v="23"/>
    <n v="6"/>
    <n v="82"/>
  </r>
  <r>
    <s v="A7500022"/>
    <x v="4"/>
    <n v="8.25"/>
    <n v="29"/>
    <n v="21"/>
    <n v="5"/>
    <n v="79"/>
  </r>
  <r>
    <s v="A7500023"/>
    <x v="2"/>
    <n v="7.88"/>
    <n v="29"/>
    <n v="17"/>
    <n v="4"/>
    <n v="82"/>
  </r>
  <r>
    <s v="A7500024"/>
    <x v="0"/>
    <n v="8.15"/>
    <n v="26"/>
    <n v="17"/>
    <n v="6"/>
    <n v="75"/>
  </r>
  <r>
    <s v="A7500025"/>
    <x v="0"/>
    <n v="8.15"/>
    <n v="29"/>
    <n v="20"/>
    <n v="5"/>
    <n v="75"/>
  </r>
  <r>
    <s v="A7500026"/>
    <x v="0"/>
    <n v="8.15"/>
    <n v="24"/>
    <n v="18"/>
    <n v="5"/>
    <n v="76"/>
  </r>
  <r>
    <s v="A7500027"/>
    <x v="3"/>
    <n v="8.35"/>
    <n v="26"/>
    <n v="20"/>
    <n v="6"/>
    <n v="76"/>
  </r>
  <r>
    <s v="A7500028"/>
    <x v="4"/>
    <n v="8.25"/>
    <n v="30"/>
    <n v="19"/>
    <n v="6"/>
    <n v="79"/>
  </r>
  <r>
    <s v="A7500029"/>
    <x v="4"/>
    <n v="8.25"/>
    <n v="28"/>
    <n v="22"/>
    <n v="6"/>
    <n v="82"/>
  </r>
  <r>
    <s v="A7500030"/>
    <x v="3"/>
    <n v="8.35"/>
    <n v="24"/>
    <n v="21"/>
    <n v="5"/>
    <n v="84"/>
  </r>
  <r>
    <s v="A7500031"/>
    <x v="4"/>
    <n v="8.25"/>
    <n v="30"/>
    <n v="18"/>
    <n v="6"/>
    <n v="75"/>
  </r>
  <r>
    <s v="A7500032"/>
    <x v="0"/>
    <n v="8.15"/>
    <n v="24"/>
    <n v="21"/>
    <n v="5"/>
    <n v="76"/>
  </r>
  <r>
    <s v="A7500033"/>
    <x v="4"/>
    <n v="8.25"/>
    <n v="26"/>
    <n v="23"/>
    <n v="6"/>
    <n v="78"/>
  </r>
  <r>
    <s v="A7500034"/>
    <x v="0"/>
    <n v="8.15"/>
    <n v="25"/>
    <n v="21"/>
    <n v="4"/>
    <n v="75"/>
  </r>
  <r>
    <s v="A7500035"/>
    <x v="0"/>
    <n v="8.15"/>
    <n v="24"/>
    <n v="19"/>
    <n v="4"/>
    <n v="76"/>
  </r>
  <r>
    <s v="A7500036"/>
    <x v="3"/>
    <n v="8.35"/>
    <n v="25"/>
    <n v="19"/>
    <n v="6"/>
    <n v="78"/>
  </r>
  <r>
    <s v="A7500037"/>
    <x v="4"/>
    <n v="8.25"/>
    <n v="25"/>
    <n v="23"/>
    <n v="5"/>
    <n v="77"/>
  </r>
  <r>
    <s v="A7500038"/>
    <x v="4"/>
    <n v="8.25"/>
    <n v="27"/>
    <n v="22"/>
    <n v="4"/>
    <n v="75"/>
  </r>
  <r>
    <s v="A7500039"/>
    <x v="0"/>
    <n v="8.15"/>
    <n v="26"/>
    <n v="20"/>
    <n v="6"/>
    <n v="80"/>
  </r>
  <r>
    <s v="A7500040"/>
    <x v="0"/>
    <n v="8.15"/>
    <n v="29"/>
    <n v="21"/>
    <n v="5"/>
    <n v="75"/>
  </r>
  <r>
    <s v="A7500041"/>
    <x v="3"/>
    <n v="8.35"/>
    <n v="28"/>
    <n v="20"/>
    <n v="4"/>
    <n v="83"/>
  </r>
  <r>
    <s v="A7500042"/>
    <x v="4"/>
    <n v="8.25"/>
    <n v="24"/>
    <n v="23"/>
    <n v="4"/>
    <n v="83"/>
  </r>
  <r>
    <s v="A7500043"/>
    <x v="4"/>
    <n v="8.25"/>
    <n v="27"/>
    <n v="21"/>
    <n v="6"/>
    <n v="76"/>
  </r>
  <r>
    <s v="A7500044"/>
    <x v="3"/>
    <n v="8.35"/>
    <n v="27"/>
    <n v="21"/>
    <n v="5"/>
    <n v="85"/>
  </r>
  <r>
    <s v="A7500045"/>
    <x v="3"/>
    <n v="8.35"/>
    <n v="30"/>
    <n v="19"/>
    <n v="5"/>
    <n v="80"/>
  </r>
  <r>
    <s v="A7500046"/>
    <x v="0"/>
    <n v="8.15"/>
    <n v="29"/>
    <n v="17"/>
    <n v="4"/>
    <n v="76"/>
  </r>
  <r>
    <s v="A7500047"/>
    <x v="2"/>
    <n v="7.88"/>
    <n v="27"/>
    <n v="22"/>
    <n v="5"/>
    <n v="83"/>
  </r>
  <r>
    <s v="A7500048"/>
    <x v="4"/>
    <n v="8.25"/>
    <n v="26"/>
    <n v="20"/>
    <n v="5"/>
    <n v="80"/>
  </r>
  <r>
    <s v="A7500049"/>
    <x v="0"/>
    <n v="8.15"/>
    <n v="29"/>
    <n v="17"/>
    <n v="4"/>
    <n v="77"/>
  </r>
  <r>
    <s v="A7500050"/>
    <x v="2"/>
    <n v="7.88"/>
    <n v="30"/>
    <n v="23"/>
    <n v="6"/>
    <n v="82"/>
  </r>
  <r>
    <s v="A7500051"/>
    <x v="0"/>
    <n v="8.15"/>
    <n v="29"/>
    <n v="20"/>
    <n v="6"/>
    <n v="80"/>
  </r>
  <r>
    <s v="A7500052"/>
    <x v="0"/>
    <n v="8.15"/>
    <n v="27"/>
    <n v="17"/>
    <n v="6"/>
    <n v="80"/>
  </r>
  <r>
    <s v="A7500053"/>
    <x v="0"/>
    <n v="8.15"/>
    <n v="26"/>
    <n v="18"/>
    <n v="5"/>
    <n v="84"/>
  </r>
  <r>
    <s v="A7500054"/>
    <x v="2"/>
    <n v="7.88"/>
    <n v="30"/>
    <n v="21"/>
    <n v="4"/>
    <n v="81"/>
  </r>
  <r>
    <s v="A7500055"/>
    <x v="3"/>
    <n v="8.35"/>
    <n v="30"/>
    <n v="19"/>
    <n v="6"/>
    <n v="77"/>
  </r>
  <r>
    <s v="A7500056"/>
    <x v="0"/>
    <n v="8.15"/>
    <n v="29"/>
    <n v="21"/>
    <n v="5"/>
    <n v="76"/>
  </r>
  <r>
    <s v="A7500057"/>
    <x v="1"/>
    <n v="8.5"/>
    <n v="26"/>
    <n v="23"/>
    <n v="6"/>
    <n v="78"/>
  </r>
  <r>
    <s v="A7500058"/>
    <x v="4"/>
    <n v="8.25"/>
    <n v="24"/>
    <n v="23"/>
    <n v="5"/>
    <n v="78"/>
  </r>
  <r>
    <s v="A7500059"/>
    <x v="3"/>
    <n v="8.35"/>
    <n v="27"/>
    <n v="22"/>
    <n v="6"/>
    <n v="75"/>
  </r>
  <r>
    <s v="A7500060"/>
    <x v="2"/>
    <n v="7.88"/>
    <n v="29"/>
    <n v="19"/>
    <n v="5"/>
    <n v="81"/>
  </r>
  <r>
    <s v="A7500061"/>
    <x v="1"/>
    <n v="8.5"/>
    <n v="25"/>
    <n v="20"/>
    <n v="5"/>
    <n v="77"/>
  </r>
  <r>
    <s v="A7500062"/>
    <x v="2"/>
    <n v="7.88"/>
    <n v="24"/>
    <n v="17"/>
    <n v="5"/>
    <n v="83"/>
  </r>
  <r>
    <s v="A7500063"/>
    <x v="3"/>
    <n v="8.35"/>
    <n v="25"/>
    <n v="18"/>
    <n v="6"/>
    <n v="82"/>
  </r>
  <r>
    <s v="A7500064"/>
    <x v="4"/>
    <n v="8.25"/>
    <n v="25"/>
    <n v="19"/>
    <n v="6"/>
    <n v="80"/>
  </r>
  <r>
    <s v="A7500065"/>
    <x v="2"/>
    <n v="7.88"/>
    <n v="24"/>
    <n v="20"/>
    <n v="5"/>
    <n v="83"/>
  </r>
  <r>
    <s v="A7500066"/>
    <x v="0"/>
    <n v="8.15"/>
    <n v="30"/>
    <n v="20"/>
    <n v="4"/>
    <n v="82"/>
  </r>
  <r>
    <s v="A7500067"/>
    <x v="2"/>
    <n v="7.88"/>
    <n v="30"/>
    <n v="22"/>
    <n v="4"/>
    <n v="77"/>
  </r>
  <r>
    <s v="A7500068"/>
    <x v="3"/>
    <n v="8.35"/>
    <n v="25"/>
    <n v="18"/>
    <n v="6"/>
    <n v="76"/>
  </r>
  <r>
    <s v="A7500069"/>
    <x v="2"/>
    <n v="7.88"/>
    <n v="30"/>
    <n v="18"/>
    <n v="4"/>
    <n v="84"/>
  </r>
  <r>
    <s v="A7500070"/>
    <x v="4"/>
    <n v="8.25"/>
    <n v="30"/>
    <n v="20"/>
    <n v="4"/>
    <n v="78"/>
  </r>
  <r>
    <s v="A7500071"/>
    <x v="3"/>
    <n v="8.35"/>
    <n v="29"/>
    <n v="22"/>
    <n v="4"/>
    <n v="75"/>
  </r>
  <r>
    <s v="A7500072"/>
    <x v="1"/>
    <n v="8.5"/>
    <n v="29"/>
    <n v="21"/>
    <n v="6"/>
    <n v="78"/>
  </r>
  <r>
    <s v="A7500073"/>
    <x v="3"/>
    <n v="8.35"/>
    <n v="30"/>
    <n v="20"/>
    <n v="6"/>
    <n v="76"/>
  </r>
  <r>
    <s v="A7500074"/>
    <x v="0"/>
    <n v="8.15"/>
    <n v="30"/>
    <n v="21"/>
    <n v="5"/>
    <n v="85"/>
  </r>
  <r>
    <s v="A7500075"/>
    <x v="2"/>
    <n v="7.88"/>
    <n v="26"/>
    <n v="21"/>
    <n v="4"/>
    <n v="82"/>
  </r>
  <r>
    <s v="A7500076"/>
    <x v="3"/>
    <n v="8.35"/>
    <n v="26"/>
    <n v="19"/>
    <n v="5"/>
    <n v="76"/>
  </r>
  <r>
    <s v="A7500077"/>
    <x v="0"/>
    <n v="8.15"/>
    <n v="26"/>
    <n v="18"/>
    <n v="4"/>
    <n v="80"/>
  </r>
  <r>
    <s v="A7500078"/>
    <x v="0"/>
    <n v="8.15"/>
    <n v="25"/>
    <n v="21"/>
    <n v="5"/>
    <n v="85"/>
  </r>
  <r>
    <s v="A7500079"/>
    <x v="4"/>
    <n v="8.25"/>
    <n v="28"/>
    <n v="23"/>
    <n v="4"/>
    <n v="76"/>
  </r>
  <r>
    <s v="A7500080"/>
    <x v="4"/>
    <n v="8.25"/>
    <n v="25"/>
    <n v="18"/>
    <n v="4"/>
    <n v="82"/>
  </r>
  <r>
    <s v="A7500081"/>
    <x v="2"/>
    <n v="7.88"/>
    <n v="25"/>
    <n v="22"/>
    <n v="4"/>
    <n v="76"/>
  </r>
  <r>
    <s v="A7500082"/>
    <x v="3"/>
    <n v="8.35"/>
    <n v="24"/>
    <n v="22"/>
    <n v="4"/>
    <n v="83"/>
  </r>
  <r>
    <s v="A7500083"/>
    <x v="3"/>
    <n v="8.35"/>
    <n v="27"/>
    <n v="23"/>
    <n v="6"/>
    <n v="79"/>
  </r>
  <r>
    <s v="A7500084"/>
    <x v="4"/>
    <n v="8.25"/>
    <n v="27"/>
    <n v="23"/>
    <n v="4"/>
    <n v="75"/>
  </r>
  <r>
    <s v="A7500085"/>
    <x v="4"/>
    <n v="8.25"/>
    <n v="25"/>
    <n v="17"/>
    <n v="6"/>
    <n v="85"/>
  </r>
  <r>
    <s v="A7500086"/>
    <x v="0"/>
    <n v="8.15"/>
    <n v="25"/>
    <n v="17"/>
    <n v="4"/>
    <n v="75"/>
  </r>
  <r>
    <s v="A7500087"/>
    <x v="2"/>
    <n v="7.88"/>
    <n v="25"/>
    <n v="21"/>
    <n v="5"/>
    <n v="84"/>
  </r>
  <r>
    <s v="A7500088"/>
    <x v="4"/>
    <n v="8.25"/>
    <n v="26"/>
    <n v="23"/>
    <n v="5"/>
    <n v="84"/>
  </r>
  <r>
    <s v="A7500089"/>
    <x v="0"/>
    <n v="8.15"/>
    <n v="25"/>
    <n v="17"/>
    <n v="6"/>
    <n v="76"/>
  </r>
  <r>
    <s v="A7500090"/>
    <x v="3"/>
    <n v="8.35"/>
    <n v="27"/>
    <n v="22"/>
    <n v="4"/>
    <n v="75"/>
  </r>
  <r>
    <s v="A7500091"/>
    <x v="4"/>
    <n v="8.25"/>
    <n v="25"/>
    <n v="23"/>
    <n v="5"/>
    <n v="76"/>
  </r>
  <r>
    <s v="A7500092"/>
    <x v="3"/>
    <n v="8.35"/>
    <n v="26"/>
    <n v="22"/>
    <n v="4"/>
    <n v="85"/>
  </r>
  <r>
    <s v="A7500093"/>
    <x v="2"/>
    <n v="7.88"/>
    <n v="28"/>
    <n v="17"/>
    <n v="5"/>
    <n v="79"/>
  </r>
  <r>
    <s v="A7500094"/>
    <x v="0"/>
    <n v="8.15"/>
    <n v="26"/>
    <n v="17"/>
    <n v="5"/>
    <n v="75"/>
  </r>
  <r>
    <s v="A7500095"/>
    <x v="0"/>
    <n v="8.15"/>
    <n v="26"/>
    <n v="18"/>
    <n v="5"/>
    <n v="81"/>
  </r>
  <r>
    <s v="A7500096"/>
    <x v="3"/>
    <n v="8.35"/>
    <n v="28"/>
    <n v="19"/>
    <n v="4"/>
    <n v="76"/>
  </r>
  <r>
    <s v="A7500097"/>
    <x v="0"/>
    <n v="8.15"/>
    <n v="27"/>
    <n v="19"/>
    <n v="6"/>
    <n v="80"/>
  </r>
  <r>
    <s v="A7500098"/>
    <x v="4"/>
    <n v="8.25"/>
    <n v="27"/>
    <n v="18"/>
    <n v="5"/>
    <n v="83"/>
  </r>
  <r>
    <s v="A7500099"/>
    <x v="3"/>
    <n v="8.35"/>
    <n v="30"/>
    <n v="19"/>
    <n v="5"/>
    <n v="78"/>
  </r>
  <r>
    <s v="A7500100"/>
    <x v="4"/>
    <n v="8.25"/>
    <n v="29"/>
    <n v="19"/>
    <n v="6"/>
    <n v="8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228772-DFF0-E843-8C81-966EB178506E}" name="PivotTable1" cacheId="4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3:J8" firstHeaderRow="1" firstDataRow="1" firstDataCol="1" rowPageCount="1" colPageCount="1"/>
  <pivotFields count="7">
    <pivotField showAll="0"/>
    <pivotField axis="axisPage" multipleItemSelectionAllowed="1" showAll="0">
      <items count="6">
        <item h="1" x="4"/>
        <item h="1" x="3"/>
        <item h="1" x="2"/>
        <item h="1" x="1"/>
        <item x="0"/>
        <item t="default"/>
      </items>
    </pivotField>
    <pivotField dataField="1" numFmtId="2"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Items count="1">
    <i/>
  </colItems>
  <pageFields count="1">
    <pageField fld="1" hier="-1"/>
  </pageFields>
  <dataFields count="5">
    <dataField name="Average of Material Cost" fld="2" subtotal="average" baseField="0" baseItem="0"/>
    <dataField name="Average of Labor Cost" fld="3" subtotal="average" baseField="0" baseItem="0"/>
    <dataField name="Average of Marketing Cost" fld="4" subtotal="average" baseField="0" baseItem="0"/>
    <dataField name="Average of Shipping Cost" fld="5" subtotal="average" baseField="0" baseItem="0"/>
    <dataField name="Average of Sales Price" fld="6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E5C48B9-584A-49C3-8A89-FE24C6D9D301}">
  <we:reference id="wa200000018" version="21.5.1.1" store="en-US" storeType="OMEX"/>
  <we:alternateReferences>
    <we:reference id="wa200000018" version="21.5.1.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PsiTheoMean</we:customFunctionIds>
        <we:customFunctionIds>PsiLock</we:customFunctionIds>
        <we:customFunctionIds>PsiName</we:customFunctionIds>
        <we:customFunctionIds>PsiShift</we:customFunctionIds>
        <we:customFunctionIds>PsiSample</we:customFunctionIds>
        <we:customFunctionIds>PsiTruncate</we:customFunctionIds>
        <we:customFunctionIds>PsiSeed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PsiSlurp</we:customFunctionIds>
        <we:customFunctionIds>PsiSip</we:customFunctionIds>
        <we:customFunctionIds>PsiTSSip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PsiTheoKurtosis</we:customFunctionIds>
        <we:customFunctionIds>PsiMax</we:customFunctionIds>
        <we:customFunctionIds>PsiTheoMax</we:customFunctionIds>
        <we:customFunctionIds>PsiMin</we:customFunctionIds>
        <we:customFunctionIds>PsiTheoMin</we:customFunctionIds>
        <we:customFunctionIds>PsiMode</we:customFunctionIds>
        <we:customFunctionIds>PsiTheoMode</we:customFunctionIds>
        <we:customFunctionIds>PsiPercentile</we:customFunctionIds>
        <we:customFunctionIds>PsiTheoPercentile</we:customFunctionIds>
        <we:customFunctionIds>PsiPtoX</we:customFunctionIds>
        <we:customFunctionIds>PsiTheoPtoX</we:customFunctionIds>
        <we:customFunctionIds>PsiPercentileD</we:customFunctionIds>
        <we:customFunctionIds>PsiTheoPercentileD</we:customFunctionIds>
        <we:customFunctionIds>PsiQtoX</we:customFunctionIds>
        <we:customFunctionIds>PsiTheoQtoX</we:customFunctionIds>
        <we:customFunctionIds>PsiRange</we:customFunctionIds>
        <we:customFunctionIds>PsiTheoRange</we:customFunctionIds>
        <we:customFunctionIds>PsiSkewness</we:customFunctionIds>
        <we:customFunctionIds>PsiTheoSkewness</we:customFunctionIds>
        <we:customFunctionIds>PsiStdDev</we:customFunctionIds>
        <we:customFunctionIds>PsiTheoStdDev</we:customFunctionIds>
        <we:customFunctionIds>PsiTarget</we:customFunctionIds>
        <we:customFunctionIds>PsiTheoTarget</we:customFunctionIds>
        <we:customFunctionIds>PsiXtoP</we:customFunctionIds>
        <we:customFunctionIds>PsiTheoXtoP</we:customFunctionIds>
        <we:customFunctionIds>PsiTargetD</we:customFunctionIds>
        <we:customFunctionIds>PsiTheoTargetD</we:customFunctionIds>
        <we:customFunctionIds>PsiXtoQ</we:customFunctionIds>
        <we:customFunctionIds>PsiTheoXtoQ</we:customFunctionIds>
        <we:customFunctionIds>PsiTheoXtoY</we:customFunctionIds>
        <we:customFunctionIds>PsiVariance</we:customFunctionIds>
        <we:customFunctionIds>PsiTheoVariance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PsiMeanCIB</we:customFunctionIds>
        <we:customFunctionIds>PsiSemiDev</we:customFunctionIds>
        <we:customFunctionIds>PsiSemiDev2</we:customFunctionIds>
        <we:customFunctionIds>PsiSemiVar</we:customFunctionIds>
        <we:customFunctionIds>PsiSemiVar2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PsiTheoMedian</we:customFunctionIds>
        <we:customFunctionIds>PsiDim</we:customFunctionIds>
        <we:customFunctionIds>PsiCube</we:customFunctionIds>
        <we:customFunctionIds>PsiReduce</we:customFunctionIds>
        <we:customFunctionIds>PsiOptStatus</we:customFunctionIds>
        <we:customFunctionIds>PsiPivotCube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PsiMetalogSPT</we:customFunctionIds>
        <we:customFunctionIds>PsiMetalogFit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PsiUniformAlt</we:customFunctionIds>
        <we:customFunctionIds>PsiTriangularAlt</we:customFunctionIds>
        <we:customFunctionIds>PsiParetoAlt</we:customFunctionIds>
        <we:customFunctionIds>PsiPareto2Alt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  <we:customFunctionIds>PsiBoxFunction</we:customFunctionIds>
        <we:customFunctionIds>PsiInitialValue</we:customFunctionIds>
        <we:customFunctionIds>PsiFinalValue</we:customFunctionIds>
        <we:customFunctionIds>PsiDualValue</we:customFunctionIds>
        <we:customFunctionIds>PsiSlackValue</we:customFunctionIds>
        <we:customFunctionIds>PsiDualUpper</we:customFunctionIds>
        <we:customFunctionIds>PsiDualLower</we:customFunctionIds>
        <we:customFunctionIds>PsiTSIntegrate</we:customFunctionIds>
        <we:customFunctionIds>PsiTransform</we:customFunctionIds>
        <we:customFunctionIds>PsiTSSeasonality</we:customFunctionIds>
        <we:customFunctionIds>PsiTSLen</we:customFunctionIds>
        <we:customFunctionIds>PsiAR1</we:customFunctionIds>
        <we:customFunctionIds>PsiAR2</we:customFunctionIds>
        <we:customFunctionIds>PsiMA1</we:customFunctionIds>
        <we:customFunctionIds>PsiMA2</we:customFunctionIds>
        <we:customFunctionIds>PsiARMA11</we:customFunctionIds>
        <we:customFunctionIds>PsiARCH1</we:customFunctionIds>
        <we:customFunctionIds>PsiGARCH11</we:customFunctionIds>
        <we:customFunctionIds>PsiEGARCH11</we:customFunctionIds>
        <we:customFunctionIds>PsiAPARCH11</we:customFunctionIds>
        <we:customFunctionIds>PsiTargetCI</we:customFunctionIds>
        <we:customFunctionIds>PsiPercentileCI</we:customFunctionIds>
        <we:customFunctionIds>PsiPercentiles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5CBB-C36C-4FA4-B409-55513437AA6C}">
  <sheetPr>
    <pageSetUpPr fitToPage="1"/>
  </sheetPr>
  <dimension ref="A1:XX1000"/>
  <sheetViews>
    <sheetView workbookViewId="0">
      <selection activeCell="F9" sqref="F9"/>
    </sheetView>
  </sheetViews>
  <sheetFormatPr baseColWidth="10" defaultColWidth="10.83203125" defaultRowHeight="13" x14ac:dyDescent="0.15"/>
  <cols>
    <col min="1" max="1" width="2.83203125" style="2" customWidth="1"/>
    <col min="2" max="2" width="19.33203125" style="2" bestFit="1" customWidth="1"/>
    <col min="3" max="3" width="14.6640625" style="2" customWidth="1"/>
    <col min="4" max="4" width="2.83203125" style="2" customWidth="1"/>
    <col min="5" max="5" width="18.83203125" style="2" bestFit="1" customWidth="1"/>
    <col min="6" max="6" width="13.83203125" style="2" customWidth="1"/>
    <col min="7" max="7" width="5.83203125" style="2" customWidth="1"/>
    <col min="8" max="8" width="26.5" style="2" customWidth="1"/>
    <col min="9" max="9" width="14.5" style="2" customWidth="1"/>
    <col min="10" max="16384" width="10.83203125" style="2"/>
  </cols>
  <sheetData>
    <row r="1" spans="1:10" ht="18" x14ac:dyDescent="0.2">
      <c r="A1" s="1" t="s">
        <v>39</v>
      </c>
    </row>
    <row r="3" spans="1:10" ht="14" thickBot="1" x14ac:dyDescent="0.2">
      <c r="C3" s="3" t="s">
        <v>0</v>
      </c>
      <c r="F3" s="3" t="s">
        <v>1</v>
      </c>
    </row>
    <row r="4" spans="1:10" x14ac:dyDescent="0.15">
      <c r="B4" s="6" t="s">
        <v>2</v>
      </c>
      <c r="C4" s="17">
        <v>80</v>
      </c>
      <c r="E4" s="6" t="s">
        <v>7</v>
      </c>
      <c r="F4" s="7">
        <f>UnitRevenue*ProductionQuantity</f>
        <v>8000</v>
      </c>
      <c r="H4" s="2" t="s">
        <v>64</v>
      </c>
    </row>
    <row r="5" spans="1:10" x14ac:dyDescent="0.15">
      <c r="B5" s="6" t="s">
        <v>3</v>
      </c>
      <c r="C5" s="17">
        <v>2000</v>
      </c>
      <c r="E5" s="6" t="s">
        <v>8</v>
      </c>
      <c r="F5" s="10">
        <f>IF(ProductionQuantity &gt; 0, FixedCost, 0)</f>
        <v>2000</v>
      </c>
      <c r="H5" s="2" t="s">
        <v>35</v>
      </c>
    </row>
    <row r="6" spans="1:10" ht="14" thickBot="1" x14ac:dyDescent="0.2">
      <c r="B6" s="6" t="s">
        <v>4</v>
      </c>
      <c r="C6" s="17">
        <v>60</v>
      </c>
      <c r="E6" s="6" t="s">
        <v>9</v>
      </c>
      <c r="F6" s="13">
        <f>MarginalCost*ProductionQuantity</f>
        <v>6000</v>
      </c>
      <c r="H6" s="2" t="s">
        <v>36</v>
      </c>
    </row>
    <row r="7" spans="1:10" ht="14" thickBot="1" x14ac:dyDescent="0.2">
      <c r="B7" s="6"/>
      <c r="C7" s="34"/>
      <c r="E7" s="6" t="s">
        <v>10</v>
      </c>
      <c r="F7" s="19">
        <f>TotalRevenue - (TotalFixedCost + TotalVariableCost)</f>
        <v>0</v>
      </c>
      <c r="H7" s="2" t="s">
        <v>37</v>
      </c>
    </row>
    <row r="8" spans="1:10" ht="14" thickBot="1" x14ac:dyDescent="0.2">
      <c r="F8" s="14"/>
    </row>
    <row r="9" spans="1:10" ht="14" thickBot="1" x14ac:dyDescent="0.2">
      <c r="B9" s="6" t="s">
        <v>6</v>
      </c>
      <c r="C9" s="18">
        <v>100</v>
      </c>
      <c r="E9" s="6" t="s">
        <v>11</v>
      </c>
      <c r="F9" s="20">
        <f>FixedCost / (UnitRevenue - MarginalCost)</f>
        <v>100</v>
      </c>
      <c r="H9" s="2" t="s">
        <v>38</v>
      </c>
    </row>
    <row r="11" spans="1:10" ht="14" thickBot="1" x14ac:dyDescent="0.2"/>
    <row r="12" spans="1:10" ht="14" thickBot="1" x14ac:dyDescent="0.2">
      <c r="E12" s="4" t="s">
        <v>32</v>
      </c>
      <c r="F12" s="5" t="s">
        <v>33</v>
      </c>
      <c r="H12" s="36" t="s">
        <v>195</v>
      </c>
      <c r="I12" s="36"/>
      <c r="J12" s="36"/>
    </row>
    <row r="13" spans="1:10" x14ac:dyDescent="0.15">
      <c r="E13" s="8" t="s">
        <v>12</v>
      </c>
      <c r="F13" s="9" t="s">
        <v>22</v>
      </c>
      <c r="H13" s="42" t="s">
        <v>40</v>
      </c>
      <c r="I13" s="42" t="s">
        <v>41</v>
      </c>
      <c r="J13" s="42" t="s">
        <v>42</v>
      </c>
    </row>
    <row r="14" spans="1:10" x14ac:dyDescent="0.15">
      <c r="E14" s="11" t="s">
        <v>13</v>
      </c>
      <c r="F14" s="12" t="s">
        <v>23</v>
      </c>
      <c r="H14" s="43">
        <v>25</v>
      </c>
      <c r="I14" s="51">
        <f>UnitRevenue * H14</f>
        <v>2000</v>
      </c>
      <c r="J14" s="51">
        <f>FixedCost + MarginalCost * H14</f>
        <v>3500</v>
      </c>
    </row>
    <row r="15" spans="1:10" x14ac:dyDescent="0.15">
      <c r="E15" s="11" t="s">
        <v>14</v>
      </c>
      <c r="F15" s="12" t="s">
        <v>24</v>
      </c>
      <c r="H15" s="43">
        <v>50</v>
      </c>
      <c r="I15" s="51">
        <f>UnitRevenue * H15</f>
        <v>4000</v>
      </c>
      <c r="J15" s="51">
        <f>FixedCost + MarginalCost * H15</f>
        <v>5000</v>
      </c>
    </row>
    <row r="16" spans="1:10" x14ac:dyDescent="0.15">
      <c r="E16" s="11" t="s">
        <v>15</v>
      </c>
      <c r="F16" s="12" t="s">
        <v>25</v>
      </c>
      <c r="H16" s="43">
        <v>75</v>
      </c>
      <c r="I16" s="51">
        <f>UnitRevenue * H16</f>
        <v>6000</v>
      </c>
      <c r="J16" s="51">
        <f>FixedCost + MarginalCost * H16</f>
        <v>6500</v>
      </c>
    </row>
    <row r="17" spans="5:10" x14ac:dyDescent="0.15">
      <c r="E17" s="11" t="s">
        <v>16</v>
      </c>
      <c r="F17" s="12" t="s">
        <v>26</v>
      </c>
      <c r="H17" s="18">
        <v>100</v>
      </c>
      <c r="I17" s="51">
        <f>UnitRevenue * H17</f>
        <v>8000</v>
      </c>
      <c r="J17" s="51">
        <f>FixedCost + MarginalCost * H17</f>
        <v>8000</v>
      </c>
    </row>
    <row r="18" spans="5:10" x14ac:dyDescent="0.15">
      <c r="E18" s="11" t="s">
        <v>17</v>
      </c>
      <c r="F18" s="12" t="s">
        <v>27</v>
      </c>
      <c r="H18" s="43">
        <v>125</v>
      </c>
      <c r="I18" s="51">
        <f>UnitRevenue * H18</f>
        <v>10000</v>
      </c>
      <c r="J18" s="51">
        <f>FixedCost + MarginalCost * H18</f>
        <v>9500</v>
      </c>
    </row>
    <row r="19" spans="5:10" x14ac:dyDescent="0.15">
      <c r="E19" s="11" t="s">
        <v>18</v>
      </c>
      <c r="F19" s="12" t="s">
        <v>28</v>
      </c>
      <c r="H19" s="43">
        <v>150</v>
      </c>
      <c r="I19" s="51">
        <f>UnitRevenue * H19</f>
        <v>12000</v>
      </c>
      <c r="J19" s="51">
        <f>FixedCost + MarginalCost * H19</f>
        <v>11000</v>
      </c>
    </row>
    <row r="20" spans="5:10" x14ac:dyDescent="0.15">
      <c r="E20" s="11" t="s">
        <v>19</v>
      </c>
      <c r="F20" s="12" t="s">
        <v>29</v>
      </c>
      <c r="H20" s="43">
        <v>175</v>
      </c>
      <c r="I20" s="51">
        <f>UnitRevenue * H20</f>
        <v>14000</v>
      </c>
      <c r="J20" s="51">
        <f>FixedCost + MarginalCost * H20</f>
        <v>12500</v>
      </c>
    </row>
    <row r="21" spans="5:10" x14ac:dyDescent="0.15">
      <c r="E21" s="11" t="s">
        <v>20</v>
      </c>
      <c r="F21" s="12" t="s">
        <v>30</v>
      </c>
      <c r="H21" s="43">
        <v>200</v>
      </c>
      <c r="I21" s="51">
        <f>UnitRevenue * H21</f>
        <v>16000</v>
      </c>
      <c r="J21" s="51">
        <f>FixedCost + MarginalCost * H21</f>
        <v>14000</v>
      </c>
    </row>
    <row r="22" spans="5:10" ht="14" thickBot="1" x14ac:dyDescent="0.2">
      <c r="E22" s="15" t="s">
        <v>21</v>
      </c>
      <c r="F22" s="16" t="s">
        <v>31</v>
      </c>
    </row>
    <row r="1000" spans="648:648" ht="16" x14ac:dyDescent="0.2">
      <c r="XX1000" s="47">
        <v>82026</v>
      </c>
    </row>
  </sheetData>
  <printOptions headings="1" gridLines="1"/>
  <pageMargins left="0.75" right="0.75" top="1" bottom="1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8405-0DB1-44D5-8478-90456228D73F}">
  <sheetPr>
    <pageSetUpPr fitToPage="1"/>
  </sheetPr>
  <dimension ref="A1:XX1000"/>
  <sheetViews>
    <sheetView workbookViewId="0">
      <selection activeCell="O27" sqref="O27"/>
    </sheetView>
  </sheetViews>
  <sheetFormatPr baseColWidth="10" defaultColWidth="10.83203125" defaultRowHeight="13" x14ac:dyDescent="0.15"/>
  <cols>
    <col min="1" max="1" width="2.83203125" style="2" customWidth="1"/>
    <col min="2" max="2" width="19.33203125" style="2" bestFit="1" customWidth="1"/>
    <col min="3" max="3" width="14.6640625" style="2" customWidth="1"/>
    <col min="4" max="4" width="2.83203125" style="2" customWidth="1"/>
    <col min="5" max="5" width="18.83203125" style="2" bestFit="1" customWidth="1"/>
    <col min="6" max="6" width="13.83203125" style="2" customWidth="1"/>
    <col min="7" max="7" width="5.83203125" style="2" customWidth="1"/>
    <col min="8" max="8" width="26.5" style="2" customWidth="1"/>
    <col min="9" max="9" width="14.5" style="2" customWidth="1"/>
    <col min="10" max="16384" width="10.83203125" style="2"/>
  </cols>
  <sheetData>
    <row r="1" spans="1:10" ht="18" x14ac:dyDescent="0.2">
      <c r="A1" s="1" t="s">
        <v>39</v>
      </c>
    </row>
    <row r="3" spans="1:10" ht="14" thickBot="1" x14ac:dyDescent="0.2">
      <c r="C3" s="3" t="s">
        <v>0</v>
      </c>
      <c r="F3" s="3" t="s">
        <v>1</v>
      </c>
    </row>
    <row r="4" spans="1:10" x14ac:dyDescent="0.15">
      <c r="B4" s="6" t="s">
        <v>2</v>
      </c>
      <c r="C4" s="35">
        <v>78.86</v>
      </c>
      <c r="E4" s="6" t="s">
        <v>7</v>
      </c>
      <c r="F4" s="7">
        <f>'Problem 1E'!UnitRevenue*'Problem 1E'!ProductionQuantity</f>
        <v>8201.44</v>
      </c>
      <c r="H4" s="2" t="s">
        <v>64</v>
      </c>
    </row>
    <row r="5" spans="1:10" x14ac:dyDescent="0.15">
      <c r="B5" s="6" t="s">
        <v>3</v>
      </c>
      <c r="C5" s="17">
        <v>2000</v>
      </c>
      <c r="E5" s="6" t="s">
        <v>8</v>
      </c>
      <c r="F5" s="10">
        <f>IF('Problem 1E'!ProductionQuantity &gt; 0, 'Problem 1E'!FixedCost, 0)</f>
        <v>2000</v>
      </c>
      <c r="H5" s="2" t="s">
        <v>35</v>
      </c>
    </row>
    <row r="6" spans="1:10" ht="14" thickBot="1" x14ac:dyDescent="0.2">
      <c r="B6" s="6" t="s">
        <v>4</v>
      </c>
      <c r="C6" s="35">
        <v>59.53</v>
      </c>
      <c r="E6" s="6" t="s">
        <v>9</v>
      </c>
      <c r="F6" s="13">
        <f>'Problem 1E'!MarginalCost*'Problem 1E'!ProductionQuantity</f>
        <v>6191.12</v>
      </c>
      <c r="H6" s="2" t="s">
        <v>36</v>
      </c>
    </row>
    <row r="7" spans="1:10" ht="14" thickBot="1" x14ac:dyDescent="0.2">
      <c r="B7" s="6"/>
      <c r="C7" s="34"/>
      <c r="E7" s="6" t="s">
        <v>10</v>
      </c>
      <c r="F7" s="19">
        <f>'Problem 1E'!TotalRevenue-('Problem 1E'!TotalFixedCost+'Problem 1E'!TotalVariableCost)</f>
        <v>10.320000000000618</v>
      </c>
      <c r="H7" s="2" t="s">
        <v>37</v>
      </c>
    </row>
    <row r="8" spans="1:10" ht="14" thickBot="1" x14ac:dyDescent="0.2">
      <c r="F8" s="14"/>
    </row>
    <row r="9" spans="1:10" ht="14" thickBot="1" x14ac:dyDescent="0.2">
      <c r="B9" s="6" t="s">
        <v>6</v>
      </c>
      <c r="C9" s="18">
        <v>104</v>
      </c>
      <c r="E9" s="6" t="s">
        <v>11</v>
      </c>
      <c r="F9" s="20">
        <f>'Problem 1E'!FixedCost/('Problem 1E'!UnitRevenue-'Problem 1E'!MarginalCost)</f>
        <v>103.46611484738749</v>
      </c>
      <c r="H9" s="2" t="s">
        <v>38</v>
      </c>
    </row>
    <row r="11" spans="1:10" ht="14" thickBot="1" x14ac:dyDescent="0.2">
      <c r="H11" s="36" t="s">
        <v>44</v>
      </c>
      <c r="I11" s="36"/>
      <c r="J11" s="36"/>
    </row>
    <row r="12" spans="1:10" ht="14" thickBot="1" x14ac:dyDescent="0.2">
      <c r="E12" s="4" t="s">
        <v>32</v>
      </c>
      <c r="F12" s="5" t="s">
        <v>33</v>
      </c>
      <c r="H12" s="42" t="s">
        <v>40</v>
      </c>
      <c r="I12" s="42" t="s">
        <v>41</v>
      </c>
      <c r="J12" s="42" t="s">
        <v>42</v>
      </c>
    </row>
    <row r="13" spans="1:10" x14ac:dyDescent="0.15">
      <c r="E13" s="8" t="s">
        <v>12</v>
      </c>
      <c r="F13" s="9" t="s">
        <v>22</v>
      </c>
      <c r="H13" s="43">
        <v>25</v>
      </c>
      <c r="I13" s="50">
        <f>UnitRevenue*H13</f>
        <v>1971.5</v>
      </c>
      <c r="J13" s="50">
        <f>FixedCost+MarginalCost*H13</f>
        <v>3488.25</v>
      </c>
    </row>
    <row r="14" spans="1:10" x14ac:dyDescent="0.15">
      <c r="E14" s="11" t="s">
        <v>13</v>
      </c>
      <c r="F14" s="12" t="s">
        <v>23</v>
      </c>
      <c r="H14" s="43">
        <v>50</v>
      </c>
      <c r="I14" s="50">
        <f>UnitRevenue*H14</f>
        <v>3943</v>
      </c>
      <c r="J14" s="50">
        <f>FixedCost+MarginalCost*H14</f>
        <v>4976.5</v>
      </c>
    </row>
    <row r="15" spans="1:10" x14ac:dyDescent="0.15">
      <c r="E15" s="11" t="s">
        <v>14</v>
      </c>
      <c r="F15" s="12" t="s">
        <v>24</v>
      </c>
      <c r="H15" s="43">
        <v>75</v>
      </c>
      <c r="I15" s="50">
        <f>UnitRevenue*H15</f>
        <v>5914.5</v>
      </c>
      <c r="J15" s="50">
        <f>FixedCost+MarginalCost*H15</f>
        <v>6464.75</v>
      </c>
    </row>
    <row r="16" spans="1:10" x14ac:dyDescent="0.15">
      <c r="E16" s="11" t="s">
        <v>15</v>
      </c>
      <c r="F16" s="12" t="s">
        <v>25</v>
      </c>
      <c r="H16" s="43">
        <v>100</v>
      </c>
      <c r="I16" s="50">
        <f>UnitRevenue*H16</f>
        <v>7886</v>
      </c>
      <c r="J16" s="50">
        <f>FixedCost+MarginalCost*H16</f>
        <v>7953</v>
      </c>
    </row>
    <row r="17" spans="5:10" x14ac:dyDescent="0.15">
      <c r="E17" s="11" t="s">
        <v>16</v>
      </c>
      <c r="F17" s="12" t="s">
        <v>26</v>
      </c>
      <c r="H17" s="43">
        <v>125</v>
      </c>
      <c r="I17" s="50">
        <f>UnitRevenue*H17</f>
        <v>9857.5</v>
      </c>
      <c r="J17" s="50">
        <f>FixedCost+MarginalCost*H17</f>
        <v>9441.25</v>
      </c>
    </row>
    <row r="18" spans="5:10" x14ac:dyDescent="0.15">
      <c r="E18" s="11" t="s">
        <v>17</v>
      </c>
      <c r="F18" s="12" t="s">
        <v>27</v>
      </c>
      <c r="H18" s="43">
        <v>150</v>
      </c>
      <c r="I18" s="50">
        <f>UnitRevenue*H18</f>
        <v>11829</v>
      </c>
      <c r="J18" s="50">
        <f>FixedCost+MarginalCost*H18</f>
        <v>10929.5</v>
      </c>
    </row>
    <row r="19" spans="5:10" x14ac:dyDescent="0.15">
      <c r="E19" s="11" t="s">
        <v>18</v>
      </c>
      <c r="F19" s="12" t="s">
        <v>28</v>
      </c>
      <c r="H19" s="43">
        <v>175</v>
      </c>
      <c r="I19" s="50">
        <f>UnitRevenue*H19</f>
        <v>13800.5</v>
      </c>
      <c r="J19" s="50">
        <f>FixedCost+MarginalCost*H19</f>
        <v>12417.75</v>
      </c>
    </row>
    <row r="20" spans="5:10" x14ac:dyDescent="0.15">
      <c r="E20" s="11" t="s">
        <v>19</v>
      </c>
      <c r="F20" s="12" t="s">
        <v>29</v>
      </c>
      <c r="H20" s="43">
        <v>200</v>
      </c>
      <c r="I20" s="50">
        <f>UnitRevenue*H20</f>
        <v>15772</v>
      </c>
      <c r="J20" s="50">
        <f>FixedCost+MarginalCost*H20</f>
        <v>13906</v>
      </c>
    </row>
    <row r="21" spans="5:10" x14ac:dyDescent="0.15">
      <c r="E21" s="11" t="s">
        <v>20</v>
      </c>
      <c r="F21" s="12" t="s">
        <v>30</v>
      </c>
    </row>
    <row r="22" spans="5:10" ht="14" thickBot="1" x14ac:dyDescent="0.2">
      <c r="E22" s="15" t="s">
        <v>21</v>
      </c>
      <c r="F22" s="16" t="s">
        <v>31</v>
      </c>
    </row>
    <row r="1000" spans="648:648" ht="16" x14ac:dyDescent="0.2">
      <c r="XX1000" s="47">
        <v>82026</v>
      </c>
    </row>
  </sheetData>
  <printOptions headings="1" gridLines="1"/>
  <pageMargins left="0.75" right="0.75" top="1" bottom="1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C9AA-B54D-40FD-8CD1-806E2F6E300C}">
  <sheetPr>
    <tabColor theme="9" tint="0.59999389629810485"/>
  </sheetPr>
  <dimension ref="A1:XX1000"/>
  <sheetViews>
    <sheetView workbookViewId="0">
      <selection activeCell="K7" sqref="K7"/>
    </sheetView>
  </sheetViews>
  <sheetFormatPr baseColWidth="10" defaultColWidth="8.83203125" defaultRowHeight="13" x14ac:dyDescent="0.2"/>
  <cols>
    <col min="1" max="1" width="12.6640625" bestFit="1" customWidth="1"/>
    <col min="3" max="3" width="11.6640625" bestFit="1" customWidth="1"/>
    <col min="4" max="4" width="9.83203125" bestFit="1" customWidth="1"/>
    <col min="5" max="5" width="13.5" bestFit="1" customWidth="1"/>
    <col min="6" max="6" width="12.1640625" bestFit="1" customWidth="1"/>
    <col min="8" max="8" width="22.83203125" bestFit="1" customWidth="1"/>
    <col min="9" max="9" width="20.33203125" bestFit="1" customWidth="1"/>
    <col min="10" max="10" width="12.1640625" bestFit="1" customWidth="1"/>
    <col min="11" max="11" width="21.5" bestFit="1" customWidth="1"/>
    <col min="12" max="13" width="20.5" bestFit="1" customWidth="1"/>
  </cols>
  <sheetData>
    <row r="1" spans="1:11" ht="15" x14ac:dyDescent="0.2">
      <c r="A1" s="40" t="s">
        <v>85</v>
      </c>
      <c r="B1" s="40" t="s">
        <v>191</v>
      </c>
      <c r="C1" s="41" t="s">
        <v>192</v>
      </c>
      <c r="D1" s="41" t="s">
        <v>82</v>
      </c>
      <c r="E1" s="41" t="s">
        <v>84</v>
      </c>
      <c r="F1" s="41" t="s">
        <v>83</v>
      </c>
      <c r="G1" s="41" t="s">
        <v>193</v>
      </c>
      <c r="I1" s="52" t="s">
        <v>191</v>
      </c>
      <c r="J1" t="s">
        <v>186</v>
      </c>
    </row>
    <row r="2" spans="1:11" ht="15" x14ac:dyDescent="0.2">
      <c r="A2" s="37" t="s">
        <v>86</v>
      </c>
      <c r="B2" s="38" t="s">
        <v>186</v>
      </c>
      <c r="C2" s="39">
        <v>8.15</v>
      </c>
      <c r="D2">
        <v>26</v>
      </c>
      <c r="E2">
        <v>23</v>
      </c>
      <c r="F2">
        <v>6</v>
      </c>
      <c r="G2">
        <v>79</v>
      </c>
    </row>
    <row r="3" spans="1:11" ht="15" x14ac:dyDescent="0.2">
      <c r="A3" s="37" t="s">
        <v>87</v>
      </c>
      <c r="B3" s="37" t="s">
        <v>190</v>
      </c>
      <c r="C3" s="39">
        <v>8.5</v>
      </c>
      <c r="D3">
        <v>30</v>
      </c>
      <c r="E3">
        <v>21</v>
      </c>
      <c r="F3">
        <v>6</v>
      </c>
      <c r="G3">
        <v>83</v>
      </c>
      <c r="I3" s="52" t="s">
        <v>214</v>
      </c>
    </row>
    <row r="4" spans="1:11" ht="15" x14ac:dyDescent="0.2">
      <c r="A4" s="37" t="s">
        <v>88</v>
      </c>
      <c r="B4" s="38" t="s">
        <v>188</v>
      </c>
      <c r="C4" s="39">
        <v>7.88</v>
      </c>
      <c r="D4">
        <v>28</v>
      </c>
      <c r="E4">
        <v>18</v>
      </c>
      <c r="F4">
        <v>6</v>
      </c>
      <c r="G4">
        <v>78</v>
      </c>
      <c r="I4" s="53" t="s">
        <v>210</v>
      </c>
      <c r="J4" s="54">
        <v>8.1500000000000039</v>
      </c>
    </row>
    <row r="5" spans="1:11" ht="15" x14ac:dyDescent="0.2">
      <c r="A5" s="37" t="s">
        <v>89</v>
      </c>
      <c r="B5" s="37" t="s">
        <v>189</v>
      </c>
      <c r="C5" s="39">
        <v>8.35</v>
      </c>
      <c r="D5">
        <v>26</v>
      </c>
      <c r="E5">
        <v>17</v>
      </c>
      <c r="F5">
        <v>5</v>
      </c>
      <c r="G5">
        <v>81</v>
      </c>
      <c r="I5" s="53" t="s">
        <v>211</v>
      </c>
      <c r="J5" s="54">
        <v>27</v>
      </c>
    </row>
    <row r="6" spans="1:11" ht="15" x14ac:dyDescent="0.2">
      <c r="A6" s="37" t="s">
        <v>90</v>
      </c>
      <c r="B6" s="38" t="s">
        <v>186</v>
      </c>
      <c r="C6" s="39">
        <v>8.15</v>
      </c>
      <c r="D6">
        <v>28</v>
      </c>
      <c r="E6">
        <v>23</v>
      </c>
      <c r="F6">
        <v>4</v>
      </c>
      <c r="G6">
        <v>85</v>
      </c>
      <c r="I6" s="53" t="s">
        <v>212</v>
      </c>
      <c r="J6" s="54">
        <v>19.344827586206897</v>
      </c>
    </row>
    <row r="7" spans="1:11" ht="15" x14ac:dyDescent="0.2">
      <c r="A7" s="37" t="s">
        <v>91</v>
      </c>
      <c r="B7" s="38" t="s">
        <v>186</v>
      </c>
      <c r="C7" s="39">
        <v>8.15</v>
      </c>
      <c r="D7">
        <v>30</v>
      </c>
      <c r="E7">
        <v>18</v>
      </c>
      <c r="F7">
        <v>6</v>
      </c>
      <c r="G7">
        <v>78</v>
      </c>
      <c r="I7" s="53" t="s">
        <v>213</v>
      </c>
      <c r="J7" s="54">
        <v>5.0344827586206895</v>
      </c>
      <c r="K7">
        <f>SUM(J4:J7)</f>
        <v>59.529310344827593</v>
      </c>
    </row>
    <row r="8" spans="1:11" ht="15" x14ac:dyDescent="0.2">
      <c r="A8" s="37" t="s">
        <v>92</v>
      </c>
      <c r="B8" s="38" t="s">
        <v>187</v>
      </c>
      <c r="C8" s="39">
        <v>8.25</v>
      </c>
      <c r="D8">
        <v>26</v>
      </c>
      <c r="E8">
        <v>19</v>
      </c>
      <c r="F8">
        <v>5</v>
      </c>
      <c r="G8">
        <v>75</v>
      </c>
      <c r="I8" s="53" t="s">
        <v>215</v>
      </c>
      <c r="J8" s="54">
        <v>78.862068965517238</v>
      </c>
    </row>
    <row r="9" spans="1:11" ht="15" x14ac:dyDescent="0.2">
      <c r="A9" s="37" t="s">
        <v>93</v>
      </c>
      <c r="B9" s="38" t="s">
        <v>187</v>
      </c>
      <c r="C9" s="39">
        <v>8.25</v>
      </c>
      <c r="D9">
        <v>28</v>
      </c>
      <c r="E9">
        <v>21</v>
      </c>
      <c r="F9">
        <v>6</v>
      </c>
      <c r="G9">
        <v>85</v>
      </c>
    </row>
    <row r="10" spans="1:11" ht="15" x14ac:dyDescent="0.2">
      <c r="A10" s="37" t="s">
        <v>94</v>
      </c>
      <c r="B10" s="37" t="s">
        <v>187</v>
      </c>
      <c r="C10" s="39">
        <v>8.25</v>
      </c>
      <c r="D10">
        <v>28</v>
      </c>
      <c r="E10">
        <v>22</v>
      </c>
      <c r="F10">
        <v>4</v>
      </c>
      <c r="G10">
        <v>84</v>
      </c>
    </row>
    <row r="11" spans="1:11" ht="15" x14ac:dyDescent="0.2">
      <c r="A11" s="37" t="s">
        <v>95</v>
      </c>
      <c r="B11" s="38" t="s">
        <v>189</v>
      </c>
      <c r="C11" s="39">
        <v>8.35</v>
      </c>
      <c r="D11">
        <v>24</v>
      </c>
      <c r="E11">
        <v>22</v>
      </c>
      <c r="F11">
        <v>5</v>
      </c>
      <c r="G11">
        <v>75</v>
      </c>
    </row>
    <row r="12" spans="1:11" ht="15" x14ac:dyDescent="0.2">
      <c r="A12" s="37" t="s">
        <v>96</v>
      </c>
      <c r="B12" s="37" t="s">
        <v>189</v>
      </c>
      <c r="C12" s="39">
        <v>8.35</v>
      </c>
      <c r="D12">
        <v>26</v>
      </c>
      <c r="E12">
        <v>22</v>
      </c>
      <c r="F12">
        <v>6</v>
      </c>
      <c r="G12">
        <v>78</v>
      </c>
    </row>
    <row r="13" spans="1:11" ht="15" x14ac:dyDescent="0.2">
      <c r="A13" s="37" t="s">
        <v>97</v>
      </c>
      <c r="B13" s="38" t="s">
        <v>188</v>
      </c>
      <c r="C13" s="39">
        <v>7.88</v>
      </c>
      <c r="D13">
        <v>24</v>
      </c>
      <c r="E13">
        <v>23</v>
      </c>
      <c r="F13">
        <v>5</v>
      </c>
      <c r="G13">
        <v>75</v>
      </c>
    </row>
    <row r="14" spans="1:11" ht="15" x14ac:dyDescent="0.2">
      <c r="A14" s="37" t="s">
        <v>98</v>
      </c>
      <c r="B14" s="38" t="s">
        <v>187</v>
      </c>
      <c r="C14" s="39">
        <v>8.25</v>
      </c>
      <c r="D14">
        <v>30</v>
      </c>
      <c r="E14">
        <v>23</v>
      </c>
      <c r="F14">
        <v>6</v>
      </c>
      <c r="G14">
        <v>75</v>
      </c>
    </row>
    <row r="15" spans="1:11" ht="15" x14ac:dyDescent="0.2">
      <c r="A15" s="37" t="s">
        <v>99</v>
      </c>
      <c r="B15" s="38" t="s">
        <v>186</v>
      </c>
      <c r="C15" s="39">
        <v>8.15</v>
      </c>
      <c r="D15">
        <v>28</v>
      </c>
      <c r="E15">
        <v>23</v>
      </c>
      <c r="F15">
        <v>5</v>
      </c>
      <c r="G15">
        <v>80</v>
      </c>
    </row>
    <row r="16" spans="1:11" ht="15" x14ac:dyDescent="0.2">
      <c r="A16" s="37" t="s">
        <v>100</v>
      </c>
      <c r="B16" s="37" t="s">
        <v>189</v>
      </c>
      <c r="C16" s="39">
        <v>8.35</v>
      </c>
      <c r="D16">
        <v>25</v>
      </c>
      <c r="E16">
        <v>23</v>
      </c>
      <c r="F16">
        <v>6</v>
      </c>
      <c r="G16">
        <v>83</v>
      </c>
    </row>
    <row r="17" spans="1:7" ht="15" x14ac:dyDescent="0.2">
      <c r="A17" s="37" t="s">
        <v>101</v>
      </c>
      <c r="B17" s="38" t="s">
        <v>188</v>
      </c>
      <c r="C17" s="39">
        <v>7.88</v>
      </c>
      <c r="D17">
        <v>30</v>
      </c>
      <c r="E17">
        <v>19</v>
      </c>
      <c r="F17">
        <v>4</v>
      </c>
      <c r="G17">
        <v>78</v>
      </c>
    </row>
    <row r="18" spans="1:7" ht="15" x14ac:dyDescent="0.2">
      <c r="A18" s="37" t="s">
        <v>102</v>
      </c>
      <c r="B18" s="38" t="s">
        <v>187</v>
      </c>
      <c r="C18" s="39">
        <v>8.25</v>
      </c>
      <c r="D18">
        <v>25</v>
      </c>
      <c r="E18">
        <v>19</v>
      </c>
      <c r="F18">
        <v>4</v>
      </c>
      <c r="G18">
        <v>81</v>
      </c>
    </row>
    <row r="19" spans="1:7" ht="15" x14ac:dyDescent="0.2">
      <c r="A19" s="37" t="s">
        <v>103</v>
      </c>
      <c r="B19" s="38" t="s">
        <v>186</v>
      </c>
      <c r="C19" s="39">
        <v>8.15</v>
      </c>
      <c r="D19">
        <v>27</v>
      </c>
      <c r="E19">
        <v>22</v>
      </c>
      <c r="F19">
        <v>6</v>
      </c>
      <c r="G19">
        <v>81</v>
      </c>
    </row>
    <row r="20" spans="1:7" ht="15" x14ac:dyDescent="0.2">
      <c r="A20" s="37" t="s">
        <v>104</v>
      </c>
      <c r="B20" s="38" t="s">
        <v>189</v>
      </c>
      <c r="C20" s="39">
        <v>8.35</v>
      </c>
      <c r="D20">
        <v>25</v>
      </c>
      <c r="E20">
        <v>19</v>
      </c>
      <c r="F20">
        <v>6</v>
      </c>
      <c r="G20">
        <v>80</v>
      </c>
    </row>
    <row r="21" spans="1:7" ht="15" x14ac:dyDescent="0.2">
      <c r="A21" s="37" t="s">
        <v>105</v>
      </c>
      <c r="B21" s="38" t="s">
        <v>186</v>
      </c>
      <c r="C21" s="39">
        <v>8.15</v>
      </c>
      <c r="D21">
        <v>28</v>
      </c>
      <c r="E21">
        <v>17</v>
      </c>
      <c r="F21">
        <v>5</v>
      </c>
      <c r="G21">
        <v>84</v>
      </c>
    </row>
    <row r="22" spans="1:7" ht="15" x14ac:dyDescent="0.2">
      <c r="A22" s="37" t="s">
        <v>106</v>
      </c>
      <c r="B22" s="37" t="s">
        <v>189</v>
      </c>
      <c r="C22" s="39">
        <v>8.35</v>
      </c>
      <c r="D22">
        <v>27</v>
      </c>
      <c r="E22">
        <v>23</v>
      </c>
      <c r="F22">
        <v>6</v>
      </c>
      <c r="G22">
        <v>82</v>
      </c>
    </row>
    <row r="23" spans="1:7" ht="15" x14ac:dyDescent="0.2">
      <c r="A23" s="37" t="s">
        <v>107</v>
      </c>
      <c r="B23" s="38" t="s">
        <v>187</v>
      </c>
      <c r="C23" s="39">
        <v>8.25</v>
      </c>
      <c r="D23">
        <v>29</v>
      </c>
      <c r="E23">
        <v>21</v>
      </c>
      <c r="F23">
        <v>5</v>
      </c>
      <c r="G23">
        <v>79</v>
      </c>
    </row>
    <row r="24" spans="1:7" ht="15" x14ac:dyDescent="0.2">
      <c r="A24" s="37" t="s">
        <v>108</v>
      </c>
      <c r="B24" s="37" t="s">
        <v>188</v>
      </c>
      <c r="C24" s="39">
        <v>7.88</v>
      </c>
      <c r="D24">
        <v>29</v>
      </c>
      <c r="E24">
        <v>17</v>
      </c>
      <c r="F24">
        <v>4</v>
      </c>
      <c r="G24">
        <v>82</v>
      </c>
    </row>
    <row r="25" spans="1:7" ht="15" x14ac:dyDescent="0.2">
      <c r="A25" s="37" t="s">
        <v>109</v>
      </c>
      <c r="B25" s="38" t="s">
        <v>186</v>
      </c>
      <c r="C25" s="39">
        <v>8.15</v>
      </c>
      <c r="D25">
        <v>26</v>
      </c>
      <c r="E25">
        <v>17</v>
      </c>
      <c r="F25">
        <v>6</v>
      </c>
      <c r="G25">
        <v>75</v>
      </c>
    </row>
    <row r="26" spans="1:7" ht="15" x14ac:dyDescent="0.2">
      <c r="A26" s="37" t="s">
        <v>110</v>
      </c>
      <c r="B26" s="37" t="s">
        <v>186</v>
      </c>
      <c r="C26" s="39">
        <v>8.15</v>
      </c>
      <c r="D26">
        <v>29</v>
      </c>
      <c r="E26">
        <v>20</v>
      </c>
      <c r="F26">
        <v>5</v>
      </c>
      <c r="G26">
        <v>75</v>
      </c>
    </row>
    <row r="27" spans="1:7" ht="15" x14ac:dyDescent="0.2">
      <c r="A27" s="37" t="s">
        <v>111</v>
      </c>
      <c r="B27" s="38" t="s">
        <v>186</v>
      </c>
      <c r="C27" s="39">
        <v>8.15</v>
      </c>
      <c r="D27">
        <v>24</v>
      </c>
      <c r="E27">
        <v>18</v>
      </c>
      <c r="F27">
        <v>5</v>
      </c>
      <c r="G27">
        <v>76</v>
      </c>
    </row>
    <row r="28" spans="1:7" ht="15" x14ac:dyDescent="0.2">
      <c r="A28" s="37" t="s">
        <v>112</v>
      </c>
      <c r="B28" s="38" t="s">
        <v>189</v>
      </c>
      <c r="C28" s="39">
        <v>8.35</v>
      </c>
      <c r="D28">
        <v>26</v>
      </c>
      <c r="E28">
        <v>20</v>
      </c>
      <c r="F28">
        <v>6</v>
      </c>
      <c r="G28">
        <v>76</v>
      </c>
    </row>
    <row r="29" spans="1:7" ht="15" x14ac:dyDescent="0.2">
      <c r="A29" s="37" t="s">
        <v>113</v>
      </c>
      <c r="B29" s="37" t="s">
        <v>187</v>
      </c>
      <c r="C29" s="39">
        <v>8.25</v>
      </c>
      <c r="D29">
        <v>30</v>
      </c>
      <c r="E29">
        <v>19</v>
      </c>
      <c r="F29">
        <v>6</v>
      </c>
      <c r="G29">
        <v>79</v>
      </c>
    </row>
    <row r="30" spans="1:7" ht="15" x14ac:dyDescent="0.2">
      <c r="A30" s="37" t="s">
        <v>114</v>
      </c>
      <c r="B30" s="38" t="s">
        <v>187</v>
      </c>
      <c r="C30" s="39">
        <v>8.25</v>
      </c>
      <c r="D30">
        <v>28</v>
      </c>
      <c r="E30">
        <v>22</v>
      </c>
      <c r="F30">
        <v>6</v>
      </c>
      <c r="G30">
        <v>82</v>
      </c>
    </row>
    <row r="31" spans="1:7" ht="15" x14ac:dyDescent="0.2">
      <c r="A31" s="37" t="s">
        <v>115</v>
      </c>
      <c r="B31" s="38" t="s">
        <v>189</v>
      </c>
      <c r="C31" s="39">
        <v>8.35</v>
      </c>
      <c r="D31">
        <v>24</v>
      </c>
      <c r="E31">
        <v>21</v>
      </c>
      <c r="F31">
        <v>5</v>
      </c>
      <c r="G31">
        <v>84</v>
      </c>
    </row>
    <row r="32" spans="1:7" ht="15" x14ac:dyDescent="0.2">
      <c r="A32" s="37" t="s">
        <v>116</v>
      </c>
      <c r="B32" s="38" t="s">
        <v>187</v>
      </c>
      <c r="C32" s="39">
        <v>8.25</v>
      </c>
      <c r="D32">
        <v>30</v>
      </c>
      <c r="E32">
        <v>18</v>
      </c>
      <c r="F32">
        <v>6</v>
      </c>
      <c r="G32">
        <v>75</v>
      </c>
    </row>
    <row r="33" spans="1:7" ht="15" x14ac:dyDescent="0.2">
      <c r="A33" s="37" t="s">
        <v>117</v>
      </c>
      <c r="B33" s="38" t="s">
        <v>186</v>
      </c>
      <c r="C33" s="39">
        <v>8.15</v>
      </c>
      <c r="D33">
        <v>24</v>
      </c>
      <c r="E33">
        <v>21</v>
      </c>
      <c r="F33">
        <v>5</v>
      </c>
      <c r="G33">
        <v>76</v>
      </c>
    </row>
    <row r="34" spans="1:7" ht="15" x14ac:dyDescent="0.2">
      <c r="A34" s="37" t="s">
        <v>118</v>
      </c>
      <c r="B34" s="38" t="s">
        <v>187</v>
      </c>
      <c r="C34" s="39">
        <v>8.25</v>
      </c>
      <c r="D34">
        <v>26</v>
      </c>
      <c r="E34">
        <v>23</v>
      </c>
      <c r="F34">
        <v>6</v>
      </c>
      <c r="G34">
        <v>78</v>
      </c>
    </row>
    <row r="35" spans="1:7" ht="15" x14ac:dyDescent="0.2">
      <c r="A35" s="37" t="s">
        <v>119</v>
      </c>
      <c r="B35" s="38" t="s">
        <v>186</v>
      </c>
      <c r="C35" s="39">
        <v>8.15</v>
      </c>
      <c r="D35">
        <v>25</v>
      </c>
      <c r="E35">
        <v>21</v>
      </c>
      <c r="F35">
        <v>4</v>
      </c>
      <c r="G35">
        <v>75</v>
      </c>
    </row>
    <row r="36" spans="1:7" ht="15" x14ac:dyDescent="0.2">
      <c r="A36" s="37" t="s">
        <v>120</v>
      </c>
      <c r="B36" s="38" t="s">
        <v>186</v>
      </c>
      <c r="C36" s="39">
        <v>8.15</v>
      </c>
      <c r="D36">
        <v>24</v>
      </c>
      <c r="E36">
        <v>19</v>
      </c>
      <c r="F36">
        <v>4</v>
      </c>
      <c r="G36">
        <v>76</v>
      </c>
    </row>
    <row r="37" spans="1:7" ht="15" x14ac:dyDescent="0.2">
      <c r="A37" s="37" t="s">
        <v>121</v>
      </c>
      <c r="B37" s="38" t="s">
        <v>189</v>
      </c>
      <c r="C37" s="39">
        <v>8.35</v>
      </c>
      <c r="D37">
        <v>25</v>
      </c>
      <c r="E37">
        <v>19</v>
      </c>
      <c r="F37">
        <v>6</v>
      </c>
      <c r="G37">
        <v>78</v>
      </c>
    </row>
    <row r="38" spans="1:7" ht="15" x14ac:dyDescent="0.2">
      <c r="A38" s="37" t="s">
        <v>122</v>
      </c>
      <c r="B38" s="38" t="s">
        <v>187</v>
      </c>
      <c r="C38" s="39">
        <v>8.25</v>
      </c>
      <c r="D38">
        <v>25</v>
      </c>
      <c r="E38">
        <v>23</v>
      </c>
      <c r="F38">
        <v>5</v>
      </c>
      <c r="G38">
        <v>77</v>
      </c>
    </row>
    <row r="39" spans="1:7" ht="15" x14ac:dyDescent="0.2">
      <c r="A39" s="37" t="s">
        <v>123</v>
      </c>
      <c r="B39" s="38" t="s">
        <v>187</v>
      </c>
      <c r="C39" s="39">
        <v>8.25</v>
      </c>
      <c r="D39">
        <v>27</v>
      </c>
      <c r="E39">
        <v>22</v>
      </c>
      <c r="F39">
        <v>4</v>
      </c>
      <c r="G39">
        <v>75</v>
      </c>
    </row>
    <row r="40" spans="1:7" ht="15" x14ac:dyDescent="0.2">
      <c r="A40" s="37" t="s">
        <v>124</v>
      </c>
      <c r="B40" s="38" t="s">
        <v>186</v>
      </c>
      <c r="C40" s="39">
        <v>8.15</v>
      </c>
      <c r="D40">
        <v>26</v>
      </c>
      <c r="E40">
        <v>20</v>
      </c>
      <c r="F40">
        <v>6</v>
      </c>
      <c r="G40">
        <v>80</v>
      </c>
    </row>
    <row r="41" spans="1:7" ht="15" x14ac:dyDescent="0.2">
      <c r="A41" s="37" t="s">
        <v>125</v>
      </c>
      <c r="B41" s="38" t="s">
        <v>186</v>
      </c>
      <c r="C41" s="39">
        <v>8.15</v>
      </c>
      <c r="D41">
        <v>29</v>
      </c>
      <c r="E41">
        <v>21</v>
      </c>
      <c r="F41">
        <v>5</v>
      </c>
      <c r="G41">
        <v>75</v>
      </c>
    </row>
    <row r="42" spans="1:7" ht="15" x14ac:dyDescent="0.2">
      <c r="A42" s="37" t="s">
        <v>126</v>
      </c>
      <c r="B42" s="38" t="s">
        <v>189</v>
      </c>
      <c r="C42" s="39">
        <v>8.35</v>
      </c>
      <c r="D42">
        <v>28</v>
      </c>
      <c r="E42">
        <v>20</v>
      </c>
      <c r="F42">
        <v>4</v>
      </c>
      <c r="G42">
        <v>83</v>
      </c>
    </row>
    <row r="43" spans="1:7" ht="15" x14ac:dyDescent="0.2">
      <c r="A43" s="37" t="s">
        <v>127</v>
      </c>
      <c r="B43" s="38" t="s">
        <v>187</v>
      </c>
      <c r="C43" s="39">
        <v>8.25</v>
      </c>
      <c r="D43">
        <v>24</v>
      </c>
      <c r="E43">
        <v>23</v>
      </c>
      <c r="F43">
        <v>4</v>
      </c>
      <c r="G43">
        <v>83</v>
      </c>
    </row>
    <row r="44" spans="1:7" ht="15" x14ac:dyDescent="0.2">
      <c r="A44" s="37" t="s">
        <v>128</v>
      </c>
      <c r="B44" s="38" t="s">
        <v>187</v>
      </c>
      <c r="C44" s="39">
        <v>8.25</v>
      </c>
      <c r="D44">
        <v>27</v>
      </c>
      <c r="E44">
        <v>21</v>
      </c>
      <c r="F44">
        <v>6</v>
      </c>
      <c r="G44">
        <v>76</v>
      </c>
    </row>
    <row r="45" spans="1:7" ht="15" x14ac:dyDescent="0.2">
      <c r="A45" s="37" t="s">
        <v>129</v>
      </c>
      <c r="B45" s="38" t="s">
        <v>189</v>
      </c>
      <c r="C45" s="39">
        <v>8.35</v>
      </c>
      <c r="D45">
        <v>27</v>
      </c>
      <c r="E45">
        <v>21</v>
      </c>
      <c r="F45">
        <v>5</v>
      </c>
      <c r="G45">
        <v>85</v>
      </c>
    </row>
    <row r="46" spans="1:7" ht="15" x14ac:dyDescent="0.2">
      <c r="A46" s="37" t="s">
        <v>130</v>
      </c>
      <c r="B46" s="38" t="s">
        <v>189</v>
      </c>
      <c r="C46" s="39">
        <v>8.35</v>
      </c>
      <c r="D46">
        <v>30</v>
      </c>
      <c r="E46">
        <v>19</v>
      </c>
      <c r="F46">
        <v>5</v>
      </c>
      <c r="G46">
        <v>80</v>
      </c>
    </row>
    <row r="47" spans="1:7" ht="15" x14ac:dyDescent="0.2">
      <c r="A47" s="37" t="s">
        <v>131</v>
      </c>
      <c r="B47" s="38" t="s">
        <v>186</v>
      </c>
      <c r="C47" s="39">
        <v>8.15</v>
      </c>
      <c r="D47">
        <v>29</v>
      </c>
      <c r="E47">
        <v>17</v>
      </c>
      <c r="F47">
        <v>4</v>
      </c>
      <c r="G47">
        <v>76</v>
      </c>
    </row>
    <row r="48" spans="1:7" ht="15" x14ac:dyDescent="0.2">
      <c r="A48" s="37" t="s">
        <v>132</v>
      </c>
      <c r="B48" s="38" t="s">
        <v>188</v>
      </c>
      <c r="C48" s="39">
        <v>7.88</v>
      </c>
      <c r="D48">
        <v>27</v>
      </c>
      <c r="E48">
        <v>22</v>
      </c>
      <c r="F48">
        <v>5</v>
      </c>
      <c r="G48">
        <v>83</v>
      </c>
    </row>
    <row r="49" spans="1:7" ht="15" x14ac:dyDescent="0.2">
      <c r="A49" s="37" t="s">
        <v>133</v>
      </c>
      <c r="B49" s="38" t="s">
        <v>187</v>
      </c>
      <c r="C49" s="39">
        <v>8.25</v>
      </c>
      <c r="D49">
        <v>26</v>
      </c>
      <c r="E49">
        <v>20</v>
      </c>
      <c r="F49">
        <v>5</v>
      </c>
      <c r="G49">
        <v>80</v>
      </c>
    </row>
    <row r="50" spans="1:7" ht="15" x14ac:dyDescent="0.2">
      <c r="A50" s="37" t="s">
        <v>134</v>
      </c>
      <c r="B50" s="38" t="s">
        <v>186</v>
      </c>
      <c r="C50" s="39">
        <v>8.15</v>
      </c>
      <c r="D50">
        <v>29</v>
      </c>
      <c r="E50">
        <v>17</v>
      </c>
      <c r="F50">
        <v>4</v>
      </c>
      <c r="G50">
        <v>77</v>
      </c>
    </row>
    <row r="51" spans="1:7" ht="15" x14ac:dyDescent="0.2">
      <c r="A51" s="37" t="s">
        <v>135</v>
      </c>
      <c r="B51" s="38" t="s">
        <v>188</v>
      </c>
      <c r="C51" s="39">
        <v>7.88</v>
      </c>
      <c r="D51">
        <v>30</v>
      </c>
      <c r="E51">
        <v>23</v>
      </c>
      <c r="F51">
        <v>6</v>
      </c>
      <c r="G51">
        <v>82</v>
      </c>
    </row>
    <row r="52" spans="1:7" ht="15" x14ac:dyDescent="0.2">
      <c r="A52" s="37" t="s">
        <v>136</v>
      </c>
      <c r="B52" s="37" t="s">
        <v>186</v>
      </c>
      <c r="C52" s="39">
        <v>8.15</v>
      </c>
      <c r="D52">
        <v>29</v>
      </c>
      <c r="E52">
        <v>20</v>
      </c>
      <c r="F52">
        <v>6</v>
      </c>
      <c r="G52">
        <v>80</v>
      </c>
    </row>
    <row r="53" spans="1:7" ht="15" x14ac:dyDescent="0.2">
      <c r="A53" s="37" t="s">
        <v>137</v>
      </c>
      <c r="B53" s="38" t="s">
        <v>186</v>
      </c>
      <c r="C53" s="39">
        <v>8.15</v>
      </c>
      <c r="D53">
        <v>27</v>
      </c>
      <c r="E53">
        <v>17</v>
      </c>
      <c r="F53">
        <v>6</v>
      </c>
      <c r="G53">
        <v>80</v>
      </c>
    </row>
    <row r="54" spans="1:7" ht="15" x14ac:dyDescent="0.2">
      <c r="A54" s="37" t="s">
        <v>138</v>
      </c>
      <c r="B54" s="38" t="s">
        <v>186</v>
      </c>
      <c r="C54" s="39">
        <v>8.15</v>
      </c>
      <c r="D54">
        <v>26</v>
      </c>
      <c r="E54">
        <v>18</v>
      </c>
      <c r="F54">
        <v>5</v>
      </c>
      <c r="G54">
        <v>84</v>
      </c>
    </row>
    <row r="55" spans="1:7" ht="15" x14ac:dyDescent="0.2">
      <c r="A55" s="37" t="s">
        <v>139</v>
      </c>
      <c r="B55" s="38" t="s">
        <v>188</v>
      </c>
      <c r="C55" s="39">
        <v>7.88</v>
      </c>
      <c r="D55">
        <v>30</v>
      </c>
      <c r="E55">
        <v>21</v>
      </c>
      <c r="F55">
        <v>4</v>
      </c>
      <c r="G55">
        <v>81</v>
      </c>
    </row>
    <row r="56" spans="1:7" ht="15" x14ac:dyDescent="0.2">
      <c r="A56" s="37" t="s">
        <v>140</v>
      </c>
      <c r="B56" s="38" t="s">
        <v>189</v>
      </c>
      <c r="C56" s="39">
        <v>8.35</v>
      </c>
      <c r="D56">
        <v>30</v>
      </c>
      <c r="E56">
        <v>19</v>
      </c>
      <c r="F56">
        <v>6</v>
      </c>
      <c r="G56">
        <v>77</v>
      </c>
    </row>
    <row r="57" spans="1:7" ht="15" x14ac:dyDescent="0.2">
      <c r="A57" s="37" t="s">
        <v>141</v>
      </c>
      <c r="B57" s="38" t="s">
        <v>186</v>
      </c>
      <c r="C57" s="39">
        <v>8.15</v>
      </c>
      <c r="D57">
        <v>29</v>
      </c>
      <c r="E57">
        <v>21</v>
      </c>
      <c r="F57">
        <v>5</v>
      </c>
      <c r="G57">
        <v>76</v>
      </c>
    </row>
    <row r="58" spans="1:7" ht="15" x14ac:dyDescent="0.2">
      <c r="A58" s="37" t="s">
        <v>142</v>
      </c>
      <c r="B58" s="37" t="s">
        <v>190</v>
      </c>
      <c r="C58" s="39">
        <v>8.5</v>
      </c>
      <c r="D58">
        <v>26</v>
      </c>
      <c r="E58">
        <v>23</v>
      </c>
      <c r="F58">
        <v>6</v>
      </c>
      <c r="G58">
        <v>78</v>
      </c>
    </row>
    <row r="59" spans="1:7" ht="15" x14ac:dyDescent="0.2">
      <c r="A59" s="37" t="s">
        <v>143</v>
      </c>
      <c r="B59" s="38" t="s">
        <v>187</v>
      </c>
      <c r="C59" s="39">
        <v>8.25</v>
      </c>
      <c r="D59">
        <v>24</v>
      </c>
      <c r="E59">
        <v>23</v>
      </c>
      <c r="F59">
        <v>5</v>
      </c>
      <c r="G59">
        <v>78</v>
      </c>
    </row>
    <row r="60" spans="1:7" ht="15" x14ac:dyDescent="0.2">
      <c r="A60" s="37" t="s">
        <v>144</v>
      </c>
      <c r="B60" s="38" t="s">
        <v>189</v>
      </c>
      <c r="C60" s="39">
        <v>8.35</v>
      </c>
      <c r="D60">
        <v>27</v>
      </c>
      <c r="E60">
        <v>22</v>
      </c>
      <c r="F60">
        <v>6</v>
      </c>
      <c r="G60">
        <v>75</v>
      </c>
    </row>
    <row r="61" spans="1:7" ht="15" x14ac:dyDescent="0.2">
      <c r="A61" s="37" t="s">
        <v>145</v>
      </c>
      <c r="B61" s="38" t="s">
        <v>188</v>
      </c>
      <c r="C61" s="39">
        <v>7.88</v>
      </c>
      <c r="D61">
        <v>29</v>
      </c>
      <c r="E61">
        <v>19</v>
      </c>
      <c r="F61">
        <v>5</v>
      </c>
      <c r="G61">
        <v>81</v>
      </c>
    </row>
    <row r="62" spans="1:7" ht="15" x14ac:dyDescent="0.2">
      <c r="A62" s="37" t="s">
        <v>146</v>
      </c>
      <c r="B62" s="37" t="s">
        <v>190</v>
      </c>
      <c r="C62" s="39">
        <v>8.5</v>
      </c>
      <c r="D62">
        <v>25</v>
      </c>
      <c r="E62">
        <v>20</v>
      </c>
      <c r="F62">
        <v>5</v>
      </c>
      <c r="G62">
        <v>77</v>
      </c>
    </row>
    <row r="63" spans="1:7" ht="15" x14ac:dyDescent="0.2">
      <c r="A63" s="37" t="s">
        <v>147</v>
      </c>
      <c r="B63" s="38" t="s">
        <v>188</v>
      </c>
      <c r="C63" s="39">
        <v>7.88</v>
      </c>
      <c r="D63">
        <v>24</v>
      </c>
      <c r="E63">
        <v>17</v>
      </c>
      <c r="F63">
        <v>5</v>
      </c>
      <c r="G63">
        <v>83</v>
      </c>
    </row>
    <row r="64" spans="1:7" ht="15" x14ac:dyDescent="0.2">
      <c r="A64" s="37" t="s">
        <v>148</v>
      </c>
      <c r="B64" s="38" t="s">
        <v>189</v>
      </c>
      <c r="C64" s="39">
        <v>8.35</v>
      </c>
      <c r="D64">
        <v>25</v>
      </c>
      <c r="E64">
        <v>18</v>
      </c>
      <c r="F64">
        <v>6</v>
      </c>
      <c r="G64">
        <v>82</v>
      </c>
    </row>
    <row r="65" spans="1:7" ht="15" x14ac:dyDescent="0.2">
      <c r="A65" s="37" t="s">
        <v>149</v>
      </c>
      <c r="B65" s="38" t="s">
        <v>187</v>
      </c>
      <c r="C65" s="39">
        <v>8.25</v>
      </c>
      <c r="D65">
        <v>25</v>
      </c>
      <c r="E65">
        <v>19</v>
      </c>
      <c r="F65">
        <v>6</v>
      </c>
      <c r="G65">
        <v>80</v>
      </c>
    </row>
    <row r="66" spans="1:7" ht="15" x14ac:dyDescent="0.2">
      <c r="A66" s="37" t="s">
        <v>150</v>
      </c>
      <c r="B66" s="38" t="s">
        <v>188</v>
      </c>
      <c r="C66" s="39">
        <v>7.88</v>
      </c>
      <c r="D66">
        <v>24</v>
      </c>
      <c r="E66">
        <v>20</v>
      </c>
      <c r="F66">
        <v>5</v>
      </c>
      <c r="G66">
        <v>83</v>
      </c>
    </row>
    <row r="67" spans="1:7" ht="15" x14ac:dyDescent="0.2">
      <c r="A67" s="37" t="s">
        <v>151</v>
      </c>
      <c r="B67" s="38" t="s">
        <v>186</v>
      </c>
      <c r="C67" s="39">
        <v>8.15</v>
      </c>
      <c r="D67">
        <v>30</v>
      </c>
      <c r="E67">
        <v>20</v>
      </c>
      <c r="F67">
        <v>4</v>
      </c>
      <c r="G67">
        <v>82</v>
      </c>
    </row>
    <row r="68" spans="1:7" ht="15" x14ac:dyDescent="0.2">
      <c r="A68" s="37" t="s">
        <v>152</v>
      </c>
      <c r="B68" s="38" t="s">
        <v>188</v>
      </c>
      <c r="C68" s="39">
        <v>7.88</v>
      </c>
      <c r="D68">
        <v>30</v>
      </c>
      <c r="E68">
        <v>22</v>
      </c>
      <c r="F68">
        <v>4</v>
      </c>
      <c r="G68">
        <v>77</v>
      </c>
    </row>
    <row r="69" spans="1:7" ht="15" x14ac:dyDescent="0.2">
      <c r="A69" s="37" t="s">
        <v>153</v>
      </c>
      <c r="B69" s="37" t="s">
        <v>189</v>
      </c>
      <c r="C69" s="39">
        <v>8.35</v>
      </c>
      <c r="D69">
        <v>25</v>
      </c>
      <c r="E69">
        <v>18</v>
      </c>
      <c r="F69">
        <v>6</v>
      </c>
      <c r="G69">
        <v>76</v>
      </c>
    </row>
    <row r="70" spans="1:7" ht="15" x14ac:dyDescent="0.2">
      <c r="A70" s="37" t="s">
        <v>154</v>
      </c>
      <c r="B70" s="38" t="s">
        <v>188</v>
      </c>
      <c r="C70" s="39">
        <v>7.88</v>
      </c>
      <c r="D70">
        <v>30</v>
      </c>
      <c r="E70">
        <v>18</v>
      </c>
      <c r="F70">
        <v>4</v>
      </c>
      <c r="G70">
        <v>84</v>
      </c>
    </row>
    <row r="71" spans="1:7" ht="15" x14ac:dyDescent="0.2">
      <c r="A71" s="37" t="s">
        <v>155</v>
      </c>
      <c r="B71" s="38" t="s">
        <v>187</v>
      </c>
      <c r="C71" s="39">
        <v>8.25</v>
      </c>
      <c r="D71">
        <v>30</v>
      </c>
      <c r="E71">
        <v>20</v>
      </c>
      <c r="F71">
        <v>4</v>
      </c>
      <c r="G71">
        <v>78</v>
      </c>
    </row>
    <row r="72" spans="1:7" ht="15" x14ac:dyDescent="0.2">
      <c r="A72" s="37" t="s">
        <v>156</v>
      </c>
      <c r="B72" s="38" t="s">
        <v>189</v>
      </c>
      <c r="C72" s="39">
        <v>8.35</v>
      </c>
      <c r="D72">
        <v>29</v>
      </c>
      <c r="E72">
        <v>22</v>
      </c>
      <c r="F72">
        <v>4</v>
      </c>
      <c r="G72">
        <v>75</v>
      </c>
    </row>
    <row r="73" spans="1:7" ht="15" x14ac:dyDescent="0.2">
      <c r="A73" s="37" t="s">
        <v>157</v>
      </c>
      <c r="B73" s="37" t="s">
        <v>190</v>
      </c>
      <c r="C73" s="39">
        <v>8.5</v>
      </c>
      <c r="D73">
        <v>29</v>
      </c>
      <c r="E73">
        <v>21</v>
      </c>
      <c r="F73">
        <v>6</v>
      </c>
      <c r="G73">
        <v>78</v>
      </c>
    </row>
    <row r="74" spans="1:7" ht="15" x14ac:dyDescent="0.2">
      <c r="A74" s="37" t="s">
        <v>158</v>
      </c>
      <c r="B74" s="38" t="s">
        <v>189</v>
      </c>
      <c r="C74" s="39">
        <v>8.35</v>
      </c>
      <c r="D74">
        <v>30</v>
      </c>
      <c r="E74">
        <v>20</v>
      </c>
      <c r="F74">
        <v>6</v>
      </c>
      <c r="G74">
        <v>76</v>
      </c>
    </row>
    <row r="75" spans="1:7" ht="15" x14ac:dyDescent="0.2">
      <c r="A75" s="37" t="s">
        <v>159</v>
      </c>
      <c r="B75" s="38" t="s">
        <v>186</v>
      </c>
      <c r="C75" s="39">
        <v>8.15</v>
      </c>
      <c r="D75">
        <v>30</v>
      </c>
      <c r="E75">
        <v>21</v>
      </c>
      <c r="F75">
        <v>5</v>
      </c>
      <c r="G75">
        <v>85</v>
      </c>
    </row>
    <row r="76" spans="1:7" ht="15" x14ac:dyDescent="0.2">
      <c r="A76" s="37" t="s">
        <v>160</v>
      </c>
      <c r="B76" s="38" t="s">
        <v>188</v>
      </c>
      <c r="C76" s="39">
        <v>7.88</v>
      </c>
      <c r="D76">
        <v>26</v>
      </c>
      <c r="E76">
        <v>21</v>
      </c>
      <c r="F76">
        <v>4</v>
      </c>
      <c r="G76">
        <v>82</v>
      </c>
    </row>
    <row r="77" spans="1:7" ht="15" x14ac:dyDescent="0.2">
      <c r="A77" s="37" t="s">
        <v>161</v>
      </c>
      <c r="B77" s="38" t="s">
        <v>189</v>
      </c>
      <c r="C77" s="39">
        <v>8.35</v>
      </c>
      <c r="D77">
        <v>26</v>
      </c>
      <c r="E77">
        <v>19</v>
      </c>
      <c r="F77">
        <v>5</v>
      </c>
      <c r="G77">
        <v>76</v>
      </c>
    </row>
    <row r="78" spans="1:7" ht="15" x14ac:dyDescent="0.2">
      <c r="A78" s="37" t="s">
        <v>162</v>
      </c>
      <c r="B78" s="38" t="s">
        <v>186</v>
      </c>
      <c r="C78" s="39">
        <v>8.15</v>
      </c>
      <c r="D78">
        <v>26</v>
      </c>
      <c r="E78">
        <v>18</v>
      </c>
      <c r="F78">
        <v>4</v>
      </c>
      <c r="G78">
        <v>80</v>
      </c>
    </row>
    <row r="79" spans="1:7" ht="15" x14ac:dyDescent="0.2">
      <c r="A79" s="37" t="s">
        <v>163</v>
      </c>
      <c r="B79" s="38" t="s">
        <v>186</v>
      </c>
      <c r="C79" s="39">
        <v>8.15</v>
      </c>
      <c r="D79">
        <v>25</v>
      </c>
      <c r="E79">
        <v>21</v>
      </c>
      <c r="F79">
        <v>5</v>
      </c>
      <c r="G79">
        <v>85</v>
      </c>
    </row>
    <row r="80" spans="1:7" ht="15" x14ac:dyDescent="0.2">
      <c r="A80" s="37" t="s">
        <v>164</v>
      </c>
      <c r="B80" s="37" t="s">
        <v>187</v>
      </c>
      <c r="C80" s="39">
        <v>8.25</v>
      </c>
      <c r="D80">
        <v>28</v>
      </c>
      <c r="E80">
        <v>23</v>
      </c>
      <c r="F80">
        <v>4</v>
      </c>
      <c r="G80">
        <v>76</v>
      </c>
    </row>
    <row r="81" spans="1:7" ht="15" x14ac:dyDescent="0.2">
      <c r="A81" s="37" t="s">
        <v>165</v>
      </c>
      <c r="B81" s="37" t="s">
        <v>187</v>
      </c>
      <c r="C81" s="39">
        <v>8.25</v>
      </c>
      <c r="D81">
        <v>25</v>
      </c>
      <c r="E81">
        <v>18</v>
      </c>
      <c r="F81">
        <v>4</v>
      </c>
      <c r="G81">
        <v>82</v>
      </c>
    </row>
    <row r="82" spans="1:7" ht="15" x14ac:dyDescent="0.2">
      <c r="A82" s="37" t="s">
        <v>166</v>
      </c>
      <c r="B82" s="37" t="s">
        <v>188</v>
      </c>
      <c r="C82" s="39">
        <v>7.88</v>
      </c>
      <c r="D82">
        <v>25</v>
      </c>
      <c r="E82">
        <v>22</v>
      </c>
      <c r="F82">
        <v>4</v>
      </c>
      <c r="G82">
        <v>76</v>
      </c>
    </row>
    <row r="83" spans="1:7" ht="15" x14ac:dyDescent="0.2">
      <c r="A83" s="37" t="s">
        <v>167</v>
      </c>
      <c r="B83" s="37" t="s">
        <v>189</v>
      </c>
      <c r="C83" s="39">
        <v>8.35</v>
      </c>
      <c r="D83">
        <v>24</v>
      </c>
      <c r="E83">
        <v>22</v>
      </c>
      <c r="F83">
        <v>4</v>
      </c>
      <c r="G83">
        <v>83</v>
      </c>
    </row>
    <row r="84" spans="1:7" ht="15" x14ac:dyDescent="0.2">
      <c r="A84" s="37" t="s">
        <v>168</v>
      </c>
      <c r="B84" s="38" t="s">
        <v>189</v>
      </c>
      <c r="C84" s="39">
        <v>8.35</v>
      </c>
      <c r="D84">
        <v>27</v>
      </c>
      <c r="E84">
        <v>23</v>
      </c>
      <c r="F84">
        <v>6</v>
      </c>
      <c r="G84">
        <v>79</v>
      </c>
    </row>
    <row r="85" spans="1:7" ht="15" x14ac:dyDescent="0.2">
      <c r="A85" s="37" t="s">
        <v>169</v>
      </c>
      <c r="B85" s="38" t="s">
        <v>187</v>
      </c>
      <c r="C85" s="39">
        <v>8.25</v>
      </c>
      <c r="D85">
        <v>27</v>
      </c>
      <c r="E85">
        <v>23</v>
      </c>
      <c r="F85">
        <v>4</v>
      </c>
      <c r="G85">
        <v>75</v>
      </c>
    </row>
    <row r="86" spans="1:7" ht="15" x14ac:dyDescent="0.2">
      <c r="A86" s="37" t="s">
        <v>170</v>
      </c>
      <c r="B86" s="38" t="s">
        <v>187</v>
      </c>
      <c r="C86" s="39">
        <v>8.25</v>
      </c>
      <c r="D86">
        <v>25</v>
      </c>
      <c r="E86">
        <v>17</v>
      </c>
      <c r="F86">
        <v>6</v>
      </c>
      <c r="G86">
        <v>85</v>
      </c>
    </row>
    <row r="87" spans="1:7" ht="15" x14ac:dyDescent="0.2">
      <c r="A87" s="37" t="s">
        <v>171</v>
      </c>
      <c r="B87" s="38" t="s">
        <v>186</v>
      </c>
      <c r="C87" s="39">
        <v>8.15</v>
      </c>
      <c r="D87">
        <v>25</v>
      </c>
      <c r="E87">
        <v>17</v>
      </c>
      <c r="F87">
        <v>4</v>
      </c>
      <c r="G87">
        <v>75</v>
      </c>
    </row>
    <row r="88" spans="1:7" ht="15" x14ac:dyDescent="0.2">
      <c r="A88" s="37" t="s">
        <v>172</v>
      </c>
      <c r="B88" s="38" t="s">
        <v>188</v>
      </c>
      <c r="C88" s="39">
        <v>7.88</v>
      </c>
      <c r="D88">
        <v>25</v>
      </c>
      <c r="E88">
        <v>21</v>
      </c>
      <c r="F88">
        <v>5</v>
      </c>
      <c r="G88">
        <v>84</v>
      </c>
    </row>
    <row r="89" spans="1:7" ht="15" x14ac:dyDescent="0.2">
      <c r="A89" s="37" t="s">
        <v>173</v>
      </c>
      <c r="B89" s="38" t="s">
        <v>187</v>
      </c>
      <c r="C89" s="39">
        <v>8.25</v>
      </c>
      <c r="D89">
        <v>26</v>
      </c>
      <c r="E89">
        <v>23</v>
      </c>
      <c r="F89">
        <v>5</v>
      </c>
      <c r="G89">
        <v>84</v>
      </c>
    </row>
    <row r="90" spans="1:7" ht="15" x14ac:dyDescent="0.2">
      <c r="A90" s="37" t="s">
        <v>174</v>
      </c>
      <c r="B90" s="38" t="s">
        <v>186</v>
      </c>
      <c r="C90" s="39">
        <v>8.15</v>
      </c>
      <c r="D90">
        <v>25</v>
      </c>
      <c r="E90">
        <v>17</v>
      </c>
      <c r="F90">
        <v>6</v>
      </c>
      <c r="G90">
        <v>76</v>
      </c>
    </row>
    <row r="91" spans="1:7" ht="15" x14ac:dyDescent="0.2">
      <c r="A91" s="37" t="s">
        <v>175</v>
      </c>
      <c r="B91" s="38" t="s">
        <v>189</v>
      </c>
      <c r="C91" s="39">
        <v>8.35</v>
      </c>
      <c r="D91">
        <v>27</v>
      </c>
      <c r="E91">
        <v>22</v>
      </c>
      <c r="F91">
        <v>4</v>
      </c>
      <c r="G91">
        <v>75</v>
      </c>
    </row>
    <row r="92" spans="1:7" ht="15" x14ac:dyDescent="0.2">
      <c r="A92" s="37" t="s">
        <v>176</v>
      </c>
      <c r="B92" s="38" t="s">
        <v>187</v>
      </c>
      <c r="C92" s="39">
        <v>8.25</v>
      </c>
      <c r="D92">
        <v>25</v>
      </c>
      <c r="E92">
        <v>23</v>
      </c>
      <c r="F92">
        <v>5</v>
      </c>
      <c r="G92">
        <v>76</v>
      </c>
    </row>
    <row r="93" spans="1:7" ht="15" x14ac:dyDescent="0.2">
      <c r="A93" s="37" t="s">
        <v>177</v>
      </c>
      <c r="B93" s="37" t="s">
        <v>189</v>
      </c>
      <c r="C93" s="39">
        <v>8.35</v>
      </c>
      <c r="D93">
        <v>26</v>
      </c>
      <c r="E93">
        <v>22</v>
      </c>
      <c r="F93">
        <v>4</v>
      </c>
      <c r="G93">
        <v>85</v>
      </c>
    </row>
    <row r="94" spans="1:7" ht="15" x14ac:dyDescent="0.2">
      <c r="A94" s="37" t="s">
        <v>178</v>
      </c>
      <c r="B94" s="38" t="s">
        <v>188</v>
      </c>
      <c r="C94" s="39">
        <v>7.88</v>
      </c>
      <c r="D94">
        <v>28</v>
      </c>
      <c r="E94">
        <v>17</v>
      </c>
      <c r="F94">
        <v>5</v>
      </c>
      <c r="G94">
        <v>79</v>
      </c>
    </row>
    <row r="95" spans="1:7" ht="15" x14ac:dyDescent="0.2">
      <c r="A95" s="37" t="s">
        <v>179</v>
      </c>
      <c r="B95" s="37" t="s">
        <v>186</v>
      </c>
      <c r="C95" s="39">
        <v>8.15</v>
      </c>
      <c r="D95">
        <v>26</v>
      </c>
      <c r="E95">
        <v>17</v>
      </c>
      <c r="F95">
        <v>5</v>
      </c>
      <c r="G95">
        <v>75</v>
      </c>
    </row>
    <row r="96" spans="1:7" ht="15" x14ac:dyDescent="0.2">
      <c r="A96" s="37" t="s">
        <v>180</v>
      </c>
      <c r="B96" s="38" t="s">
        <v>186</v>
      </c>
      <c r="C96" s="39">
        <v>8.15</v>
      </c>
      <c r="D96">
        <v>26</v>
      </c>
      <c r="E96">
        <v>18</v>
      </c>
      <c r="F96">
        <v>5</v>
      </c>
      <c r="G96">
        <v>81</v>
      </c>
    </row>
    <row r="97" spans="1:7" ht="15" x14ac:dyDescent="0.2">
      <c r="A97" s="37" t="s">
        <v>181</v>
      </c>
      <c r="B97" s="38" t="s">
        <v>189</v>
      </c>
      <c r="C97" s="39">
        <v>8.35</v>
      </c>
      <c r="D97">
        <v>28</v>
      </c>
      <c r="E97">
        <v>19</v>
      </c>
      <c r="F97">
        <v>4</v>
      </c>
      <c r="G97">
        <v>76</v>
      </c>
    </row>
    <row r="98" spans="1:7" ht="15" x14ac:dyDescent="0.2">
      <c r="A98" s="37" t="s">
        <v>182</v>
      </c>
      <c r="B98" s="38" t="s">
        <v>186</v>
      </c>
      <c r="C98" s="39">
        <v>8.15</v>
      </c>
      <c r="D98">
        <v>27</v>
      </c>
      <c r="E98">
        <v>19</v>
      </c>
      <c r="F98">
        <v>6</v>
      </c>
      <c r="G98">
        <v>80</v>
      </c>
    </row>
    <row r="99" spans="1:7" ht="15" x14ac:dyDescent="0.2">
      <c r="A99" s="37" t="s">
        <v>183</v>
      </c>
      <c r="B99" s="38" t="s">
        <v>187</v>
      </c>
      <c r="C99" s="39">
        <v>8.25</v>
      </c>
      <c r="D99">
        <v>27</v>
      </c>
      <c r="E99">
        <v>18</v>
      </c>
      <c r="F99">
        <v>5</v>
      </c>
      <c r="G99">
        <v>83</v>
      </c>
    </row>
    <row r="100" spans="1:7" ht="15" x14ac:dyDescent="0.2">
      <c r="A100" s="37" t="s">
        <v>184</v>
      </c>
      <c r="B100" s="38" t="s">
        <v>189</v>
      </c>
      <c r="C100" s="39">
        <v>8.35</v>
      </c>
      <c r="D100">
        <v>30</v>
      </c>
      <c r="E100">
        <v>19</v>
      </c>
      <c r="F100">
        <v>5</v>
      </c>
      <c r="G100">
        <v>78</v>
      </c>
    </row>
    <row r="101" spans="1:7" ht="15" x14ac:dyDescent="0.2">
      <c r="A101" s="37" t="s">
        <v>185</v>
      </c>
      <c r="B101" s="38" t="s">
        <v>187</v>
      </c>
      <c r="C101" s="39">
        <v>8.25</v>
      </c>
      <c r="D101">
        <v>29</v>
      </c>
      <c r="E101">
        <v>19</v>
      </c>
      <c r="F101">
        <v>6</v>
      </c>
      <c r="G101">
        <v>85</v>
      </c>
    </row>
    <row r="102" spans="1:7" x14ac:dyDescent="0.2">
      <c r="C102" s="39"/>
      <c r="D102" s="39"/>
      <c r="E102" s="39"/>
      <c r="F102" s="39"/>
      <c r="G102" s="39"/>
    </row>
    <row r="1000" spans="648:648" ht="16" x14ac:dyDescent="0.2">
      <c r="XX1000" s="47">
        <v>82026</v>
      </c>
    </row>
  </sheetData>
  <phoneticPr fontId="5" type="noConversion"/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2BF7-227D-4486-A9BE-6F2CF114CCBA}">
  <sheetPr>
    <pageSetUpPr fitToPage="1"/>
  </sheetPr>
  <dimension ref="A1:XX1000"/>
  <sheetViews>
    <sheetView workbookViewId="0">
      <selection activeCell="J13" sqref="J13"/>
    </sheetView>
  </sheetViews>
  <sheetFormatPr baseColWidth="10" defaultColWidth="10.83203125" defaultRowHeight="13" x14ac:dyDescent="0.15"/>
  <cols>
    <col min="1" max="1" width="6.5" style="2" customWidth="1"/>
    <col min="2" max="2" width="23.5" style="2" bestFit="1" customWidth="1"/>
    <col min="3" max="3" width="14.6640625" style="2" customWidth="1"/>
    <col min="4" max="4" width="2.83203125" style="2" customWidth="1"/>
    <col min="5" max="5" width="18.83203125" style="2" bestFit="1" customWidth="1"/>
    <col min="6" max="6" width="13.83203125" style="2" customWidth="1"/>
    <col min="7" max="7" width="5.83203125" style="2" customWidth="1"/>
    <col min="8" max="8" width="28.6640625" style="2" customWidth="1"/>
    <col min="9" max="9" width="11" style="2" customWidth="1"/>
    <col min="10" max="10" width="11.1640625" style="2" bestFit="1" customWidth="1"/>
    <col min="11" max="16384" width="10.83203125" style="2"/>
  </cols>
  <sheetData>
    <row r="1" spans="1:10" ht="18" x14ac:dyDescent="0.2">
      <c r="A1" s="1" t="s">
        <v>39</v>
      </c>
    </row>
    <row r="3" spans="1:10" ht="14" thickBot="1" x14ac:dyDescent="0.2">
      <c r="C3" s="3" t="s">
        <v>0</v>
      </c>
      <c r="F3" s="3" t="s">
        <v>1</v>
      </c>
    </row>
    <row r="4" spans="1:10" x14ac:dyDescent="0.15">
      <c r="B4" s="6" t="s">
        <v>2</v>
      </c>
      <c r="C4" s="17">
        <v>600</v>
      </c>
      <c r="E4" s="6" t="s">
        <v>7</v>
      </c>
      <c r="F4" s="7">
        <f>UnitRevenue*MIN(SalesForecast, ProductionQuantity)</f>
        <v>12000</v>
      </c>
      <c r="H4" s="2" t="s">
        <v>34</v>
      </c>
    </row>
    <row r="5" spans="1:10" x14ac:dyDescent="0.15">
      <c r="B5" s="6" t="s">
        <v>3</v>
      </c>
      <c r="C5" s="17">
        <v>9600</v>
      </c>
      <c r="E5" s="6" t="s">
        <v>8</v>
      </c>
      <c r="F5" s="10">
        <f>IF(ProductionQuantity&gt;0, FixedCost, 0)</f>
        <v>9600</v>
      </c>
      <c r="H5" s="2" t="s">
        <v>35</v>
      </c>
    </row>
    <row r="6" spans="1:10" ht="14" thickBot="1" x14ac:dyDescent="0.2">
      <c r="B6" s="6" t="s">
        <v>4</v>
      </c>
      <c r="C6" s="17">
        <v>120</v>
      </c>
      <c r="E6" s="6" t="s">
        <v>9</v>
      </c>
      <c r="F6" s="13">
        <f>MarginalCost*ProductionQuantity</f>
        <v>2400</v>
      </c>
      <c r="H6" s="2" t="s">
        <v>36</v>
      </c>
    </row>
    <row r="7" spans="1:10" ht="14" thickBot="1" x14ac:dyDescent="0.2">
      <c r="B7" s="6" t="s">
        <v>5</v>
      </c>
      <c r="C7" s="21">
        <v>24</v>
      </c>
      <c r="E7" s="6" t="s">
        <v>10</v>
      </c>
      <c r="F7" s="19">
        <f>TotalRevenue-(TotalFixedCost+TotalVariableCost)</f>
        <v>0</v>
      </c>
      <c r="H7" s="2" t="s">
        <v>37</v>
      </c>
    </row>
    <row r="8" spans="1:10" ht="14" thickBot="1" x14ac:dyDescent="0.2">
      <c r="F8" s="14"/>
    </row>
    <row r="9" spans="1:10" ht="14" thickBot="1" x14ac:dyDescent="0.2">
      <c r="B9" s="6" t="s">
        <v>194</v>
      </c>
      <c r="C9" s="18">
        <v>20</v>
      </c>
      <c r="E9" s="6" t="s">
        <v>11</v>
      </c>
      <c r="F9" s="20">
        <f>FixedCost/(UnitRevenue-MarginalCost)</f>
        <v>20</v>
      </c>
      <c r="H9" s="2" t="s">
        <v>38</v>
      </c>
    </row>
    <row r="11" spans="1:10" ht="14" thickBot="1" x14ac:dyDescent="0.2">
      <c r="B11" s="6" t="s">
        <v>197</v>
      </c>
      <c r="C11" s="44">
        <v>1920</v>
      </c>
    </row>
    <row r="12" spans="1:10" ht="14" thickBot="1" x14ac:dyDescent="0.2">
      <c r="E12" s="4" t="s">
        <v>32</v>
      </c>
      <c r="F12" s="5" t="s">
        <v>33</v>
      </c>
      <c r="H12" s="36" t="s">
        <v>196</v>
      </c>
      <c r="I12" s="36" t="s">
        <v>41</v>
      </c>
      <c r="J12" s="36" t="s">
        <v>42</v>
      </c>
    </row>
    <row r="13" spans="1:10" x14ac:dyDescent="0.15">
      <c r="E13" s="8" t="s">
        <v>12</v>
      </c>
      <c r="F13" s="9" t="s">
        <v>22</v>
      </c>
      <c r="H13" s="2">
        <v>4</v>
      </c>
      <c r="I13" s="55">
        <f>UnitRevenue*H13</f>
        <v>2400</v>
      </c>
      <c r="J13" s="55">
        <f>FixedCost+MarginalCost*H13</f>
        <v>10080</v>
      </c>
    </row>
    <row r="14" spans="1:10" x14ac:dyDescent="0.15">
      <c r="E14" s="11" t="s">
        <v>13</v>
      </c>
      <c r="F14" s="12" t="s">
        <v>23</v>
      </c>
      <c r="H14" s="2">
        <v>8</v>
      </c>
      <c r="I14" s="55">
        <f>UnitRevenue*H14</f>
        <v>4800</v>
      </c>
      <c r="J14" s="55">
        <f>FixedCost+MarginalCost*H14</f>
        <v>10560</v>
      </c>
    </row>
    <row r="15" spans="1:10" x14ac:dyDescent="0.15">
      <c r="E15" s="11" t="s">
        <v>14</v>
      </c>
      <c r="F15" s="12" t="s">
        <v>24</v>
      </c>
      <c r="H15" s="2">
        <v>12</v>
      </c>
      <c r="I15" s="55">
        <f>UnitRevenue*H15</f>
        <v>7200</v>
      </c>
      <c r="J15" s="55">
        <f>FixedCost+MarginalCost*H15</f>
        <v>11040</v>
      </c>
    </row>
    <row r="16" spans="1:10" x14ac:dyDescent="0.15">
      <c r="E16" s="11" t="s">
        <v>15</v>
      </c>
      <c r="F16" s="12" t="s">
        <v>25</v>
      </c>
      <c r="H16" s="2">
        <v>16</v>
      </c>
      <c r="I16" s="55">
        <f>UnitRevenue*H16</f>
        <v>9600</v>
      </c>
      <c r="J16" s="55">
        <f>FixedCost+MarginalCost*H16</f>
        <v>11520</v>
      </c>
    </row>
    <row r="17" spans="5:10" x14ac:dyDescent="0.15">
      <c r="E17" s="11" t="s">
        <v>16</v>
      </c>
      <c r="F17" s="12" t="s">
        <v>26</v>
      </c>
      <c r="H17" s="56">
        <v>20</v>
      </c>
      <c r="I17" s="55">
        <f>UnitRevenue*H17</f>
        <v>12000</v>
      </c>
      <c r="J17" s="55">
        <f>FixedCost+MarginalCost*H17</f>
        <v>12000</v>
      </c>
    </row>
    <row r="18" spans="5:10" x14ac:dyDescent="0.15">
      <c r="E18" s="11" t="s">
        <v>17</v>
      </c>
      <c r="F18" s="12" t="s">
        <v>27</v>
      </c>
      <c r="H18" s="2">
        <v>24</v>
      </c>
      <c r="I18" s="55">
        <f>UnitRevenue*H18</f>
        <v>14400</v>
      </c>
      <c r="J18" s="55">
        <f>FixedCost+MarginalCost*H18</f>
        <v>12480</v>
      </c>
    </row>
    <row r="19" spans="5:10" x14ac:dyDescent="0.15">
      <c r="E19" s="11" t="s">
        <v>18</v>
      </c>
      <c r="F19" s="12" t="s">
        <v>28</v>
      </c>
      <c r="H19" s="2">
        <v>28</v>
      </c>
      <c r="I19" s="55">
        <f>UnitRevenue*H19</f>
        <v>16800</v>
      </c>
      <c r="J19" s="55">
        <f>FixedCost+MarginalCost*H19</f>
        <v>12960</v>
      </c>
    </row>
    <row r="20" spans="5:10" x14ac:dyDescent="0.15">
      <c r="E20" s="11" t="s">
        <v>19</v>
      </c>
      <c r="F20" s="12" t="s">
        <v>29</v>
      </c>
      <c r="H20" s="2">
        <v>32</v>
      </c>
      <c r="I20" s="55">
        <f>UnitRevenue*H20</f>
        <v>19200</v>
      </c>
      <c r="J20" s="55">
        <f>FixedCost+MarginalCost*H20</f>
        <v>13440</v>
      </c>
    </row>
    <row r="21" spans="5:10" x14ac:dyDescent="0.15">
      <c r="E21" s="11" t="s">
        <v>20</v>
      </c>
      <c r="F21" s="12" t="s">
        <v>30</v>
      </c>
    </row>
    <row r="22" spans="5:10" ht="14" thickBot="1" x14ac:dyDescent="0.2">
      <c r="E22" s="15" t="s">
        <v>21</v>
      </c>
      <c r="F22" s="16" t="s">
        <v>31</v>
      </c>
    </row>
    <row r="1000" spans="648:648" ht="16" x14ac:dyDescent="0.2">
      <c r="XX1000" s="47">
        <v>82026</v>
      </c>
    </row>
  </sheetData>
  <printOptions headings="1" gridLines="1"/>
  <pageMargins left="0.75" right="0.75" top="1" bottom="1" header="0.5" footer="0.5"/>
  <pageSetup paperSize="0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B5C8E-EB66-44CC-A480-4A3483DA53EF}">
  <sheetPr>
    <pageSetUpPr fitToPage="1"/>
  </sheetPr>
  <dimension ref="A1:XX1000"/>
  <sheetViews>
    <sheetView workbookViewId="0">
      <selection activeCell="H17" sqref="H17"/>
    </sheetView>
  </sheetViews>
  <sheetFormatPr baseColWidth="10" defaultColWidth="10.83203125" defaultRowHeight="13" x14ac:dyDescent="0.15"/>
  <cols>
    <col min="1" max="1" width="2.83203125" style="2" customWidth="1"/>
    <col min="2" max="2" width="19.33203125" style="2" bestFit="1" customWidth="1"/>
    <col min="3" max="3" width="14.6640625" style="2" customWidth="1"/>
    <col min="4" max="4" width="2.83203125" style="2" customWidth="1"/>
    <col min="5" max="5" width="18.83203125" style="2" bestFit="1" customWidth="1"/>
    <col min="6" max="6" width="13.83203125" style="2" customWidth="1"/>
    <col min="7" max="7" width="5.83203125" style="2" customWidth="1"/>
    <col min="8" max="8" width="27" style="2" customWidth="1"/>
    <col min="9" max="10" width="13.6640625" style="2" bestFit="1" customWidth="1"/>
    <col min="11" max="16384" width="10.83203125" style="2"/>
  </cols>
  <sheetData>
    <row r="1" spans="1:10" ht="18" x14ac:dyDescent="0.2">
      <c r="A1" s="1" t="s">
        <v>39</v>
      </c>
    </row>
    <row r="3" spans="1:10" ht="14" thickBot="1" x14ac:dyDescent="0.2">
      <c r="C3" s="3" t="s">
        <v>0</v>
      </c>
      <c r="F3" s="3" t="s">
        <v>1</v>
      </c>
    </row>
    <row r="4" spans="1:10" x14ac:dyDescent="0.15">
      <c r="B4" s="6" t="s">
        <v>2</v>
      </c>
      <c r="C4" s="17">
        <v>35</v>
      </c>
      <c r="E4" s="6" t="s">
        <v>7</v>
      </c>
      <c r="F4" s="7">
        <f>UnitRevenue*MIN(SalesForecast,ProductionQuantity)</f>
        <v>875000</v>
      </c>
      <c r="H4" s="2" t="s">
        <v>34</v>
      </c>
    </row>
    <row r="5" spans="1:10" x14ac:dyDescent="0.15">
      <c r="B5" s="6" t="s">
        <v>3</v>
      </c>
      <c r="C5" s="17">
        <v>500000</v>
      </c>
      <c r="E5" s="6" t="s">
        <v>8</v>
      </c>
      <c r="F5" s="10">
        <f>IF(ProductionQuantity&gt;0, FixedCost, 0)</f>
        <v>500000</v>
      </c>
      <c r="H5" s="2" t="s">
        <v>35</v>
      </c>
    </row>
    <row r="6" spans="1:10" ht="14" thickBot="1" x14ac:dyDescent="0.2">
      <c r="B6" s="6" t="s">
        <v>4</v>
      </c>
      <c r="C6" s="17">
        <v>15</v>
      </c>
      <c r="E6" s="6" t="s">
        <v>9</v>
      </c>
      <c r="F6" s="13">
        <f>MarginalCost*ProductionQuantity</f>
        <v>375000</v>
      </c>
      <c r="H6" s="2" t="s">
        <v>36</v>
      </c>
    </row>
    <row r="7" spans="1:10" ht="14" thickBot="1" x14ac:dyDescent="0.2">
      <c r="B7" s="6" t="s">
        <v>5</v>
      </c>
      <c r="C7" s="21"/>
      <c r="E7" s="6" t="s">
        <v>10</v>
      </c>
      <c r="F7" s="19">
        <f>TotalRevenue-(TotalFixedCost+TotalVariableCost)</f>
        <v>0</v>
      </c>
      <c r="H7" s="2" t="s">
        <v>37</v>
      </c>
    </row>
    <row r="8" spans="1:10" ht="14" thickBot="1" x14ac:dyDescent="0.2">
      <c r="F8" s="14"/>
    </row>
    <row r="9" spans="1:10" ht="14" thickBot="1" x14ac:dyDescent="0.2">
      <c r="B9" s="6" t="s">
        <v>6</v>
      </c>
      <c r="C9" s="18">
        <v>25000</v>
      </c>
      <c r="E9" s="6" t="s">
        <v>11</v>
      </c>
      <c r="F9" s="20">
        <f>FixedCost/(UnitRevenue-MarginalCost)</f>
        <v>25000</v>
      </c>
      <c r="H9" s="2" t="s">
        <v>38</v>
      </c>
    </row>
    <row r="11" spans="1:10" ht="14" thickBot="1" x14ac:dyDescent="0.2">
      <c r="H11" s="45" t="s">
        <v>195</v>
      </c>
      <c r="I11" s="45"/>
      <c r="J11" s="45"/>
    </row>
    <row r="12" spans="1:10" ht="14" thickBot="1" x14ac:dyDescent="0.2">
      <c r="E12" s="4" t="s">
        <v>32</v>
      </c>
      <c r="F12" s="5" t="s">
        <v>33</v>
      </c>
      <c r="H12" s="14" t="s">
        <v>198</v>
      </c>
      <c r="I12" s="14" t="s">
        <v>41</v>
      </c>
      <c r="J12" s="14" t="s">
        <v>42</v>
      </c>
    </row>
    <row r="13" spans="1:10" x14ac:dyDescent="0.15">
      <c r="E13" s="8" t="s">
        <v>12</v>
      </c>
      <c r="F13" s="9" t="s">
        <v>22</v>
      </c>
      <c r="H13" s="2">
        <v>5000</v>
      </c>
      <c r="I13" s="55">
        <f>UnitRevenue*H13</f>
        <v>175000</v>
      </c>
      <c r="J13" s="55">
        <f>FixedCost+MarginalCost*H13</f>
        <v>575000</v>
      </c>
    </row>
    <row r="14" spans="1:10" x14ac:dyDescent="0.15">
      <c r="E14" s="11" t="s">
        <v>13</v>
      </c>
      <c r="F14" s="12" t="s">
        <v>23</v>
      </c>
      <c r="H14" s="2">
        <v>10000</v>
      </c>
      <c r="I14" s="55">
        <f>UnitRevenue*H14</f>
        <v>350000</v>
      </c>
      <c r="J14" s="55">
        <f>FixedCost+MarginalCost*H14</f>
        <v>650000</v>
      </c>
    </row>
    <row r="15" spans="1:10" x14ac:dyDescent="0.15">
      <c r="E15" s="11" t="s">
        <v>14</v>
      </c>
      <c r="F15" s="12" t="s">
        <v>24</v>
      </c>
      <c r="H15" s="2">
        <v>15000</v>
      </c>
      <c r="I15" s="55">
        <f>UnitRevenue*H15</f>
        <v>525000</v>
      </c>
      <c r="J15" s="55">
        <f>FixedCost+MarginalCost*H15</f>
        <v>725000</v>
      </c>
    </row>
    <row r="16" spans="1:10" x14ac:dyDescent="0.15">
      <c r="E16" s="11" t="s">
        <v>15</v>
      </c>
      <c r="F16" s="12" t="s">
        <v>25</v>
      </c>
      <c r="H16" s="2">
        <v>20000</v>
      </c>
      <c r="I16" s="55">
        <f>UnitRevenue*H16</f>
        <v>700000</v>
      </c>
      <c r="J16" s="55">
        <f>FixedCost+MarginalCost*H16</f>
        <v>800000</v>
      </c>
    </row>
    <row r="17" spans="5:10" x14ac:dyDescent="0.15">
      <c r="E17" s="11" t="s">
        <v>16</v>
      </c>
      <c r="F17" s="12" t="s">
        <v>26</v>
      </c>
      <c r="H17" s="56">
        <v>25000</v>
      </c>
      <c r="I17" s="55">
        <f>UnitRevenue*H17</f>
        <v>875000</v>
      </c>
      <c r="J17" s="55">
        <f>FixedCost+MarginalCost*H17</f>
        <v>875000</v>
      </c>
    </row>
    <row r="18" spans="5:10" x14ac:dyDescent="0.15">
      <c r="E18" s="11" t="s">
        <v>17</v>
      </c>
      <c r="F18" s="12" t="s">
        <v>27</v>
      </c>
      <c r="H18" s="2">
        <v>30000</v>
      </c>
      <c r="I18" s="55">
        <f>UnitRevenue*H18</f>
        <v>1050000</v>
      </c>
      <c r="J18" s="55">
        <f>FixedCost+MarginalCost*H18</f>
        <v>950000</v>
      </c>
    </row>
    <row r="19" spans="5:10" x14ac:dyDescent="0.15">
      <c r="E19" s="11" t="s">
        <v>18</v>
      </c>
      <c r="F19" s="12" t="s">
        <v>28</v>
      </c>
      <c r="H19" s="2">
        <v>35000</v>
      </c>
      <c r="I19" s="55">
        <f>UnitRevenue*H19</f>
        <v>1225000</v>
      </c>
      <c r="J19" s="55">
        <f>FixedCost+MarginalCost*H19</f>
        <v>1025000</v>
      </c>
    </row>
    <row r="20" spans="5:10" x14ac:dyDescent="0.15">
      <c r="E20" s="11" t="s">
        <v>19</v>
      </c>
      <c r="F20" s="12" t="s">
        <v>29</v>
      </c>
      <c r="H20" s="2">
        <v>40000</v>
      </c>
      <c r="I20" s="55">
        <f>UnitRevenue*H20</f>
        <v>1400000</v>
      </c>
      <c r="J20" s="55">
        <f>FixedCost+MarginalCost*H20</f>
        <v>1100000</v>
      </c>
    </row>
    <row r="21" spans="5:10" x14ac:dyDescent="0.15">
      <c r="E21" s="11" t="s">
        <v>20</v>
      </c>
      <c r="F21" s="12" t="s">
        <v>30</v>
      </c>
    </row>
    <row r="22" spans="5:10" ht="14" thickBot="1" x14ac:dyDescent="0.2">
      <c r="E22" s="15" t="s">
        <v>21</v>
      </c>
      <c r="F22" s="16" t="s">
        <v>31</v>
      </c>
    </row>
    <row r="1000" spans="648:648" ht="16" x14ac:dyDescent="0.2">
      <c r="XX1000" s="47">
        <v>82026</v>
      </c>
    </row>
  </sheetData>
  <printOptions headings="1" gridLines="1"/>
  <pageMargins left="0.75" right="0.75" top="1" bottom="1" header="0.5" footer="0.5"/>
  <pageSetup paperSize="0" orientation="landscape" horizontalDpi="4294967292" verticalDpi="4294967292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10DE4-71BC-4C35-9322-AF5807669EF1}">
  <sheetPr>
    <pageSetUpPr fitToPage="1"/>
  </sheetPr>
  <dimension ref="A1:XX1000"/>
  <sheetViews>
    <sheetView workbookViewId="0">
      <selection activeCell="C8" sqref="C8"/>
    </sheetView>
  </sheetViews>
  <sheetFormatPr baseColWidth="10" defaultColWidth="10.83203125" defaultRowHeight="13" x14ac:dyDescent="0.15"/>
  <cols>
    <col min="1" max="1" width="2.83203125" style="2" customWidth="1"/>
    <col min="2" max="2" width="19.33203125" style="2" bestFit="1" customWidth="1"/>
    <col min="3" max="3" width="14.6640625" style="2" customWidth="1"/>
    <col min="4" max="4" width="2.83203125" style="2" customWidth="1"/>
    <col min="5" max="5" width="18.83203125" style="2" bestFit="1" customWidth="1"/>
    <col min="6" max="6" width="13.83203125" style="2" customWidth="1"/>
    <col min="7" max="7" width="5.83203125" style="2" customWidth="1"/>
    <col min="8" max="8" width="16.6640625" style="2" customWidth="1"/>
    <col min="9" max="9" width="10.83203125" style="2" customWidth="1"/>
    <col min="10" max="16384" width="10.83203125" style="2"/>
  </cols>
  <sheetData>
    <row r="1" spans="1:9" ht="18" x14ac:dyDescent="0.2">
      <c r="A1" s="1" t="s">
        <v>77</v>
      </c>
    </row>
    <row r="3" spans="1:9" ht="14" thickBot="1" x14ac:dyDescent="0.2">
      <c r="C3" s="3" t="s">
        <v>0</v>
      </c>
      <c r="F3" s="3" t="s">
        <v>1</v>
      </c>
    </row>
    <row r="4" spans="1:9" x14ac:dyDescent="0.15">
      <c r="B4" s="6" t="s">
        <v>2</v>
      </c>
      <c r="C4" s="17">
        <v>35</v>
      </c>
      <c r="E4" s="6" t="s">
        <v>7</v>
      </c>
      <c r="F4" s="7">
        <f>UnitRevenue*ProductionQuantity</f>
        <v>875000.01750000031</v>
      </c>
      <c r="H4" s="2" t="s">
        <v>64</v>
      </c>
    </row>
    <row r="5" spans="1:9" x14ac:dyDescent="0.15">
      <c r="B5" s="6" t="s">
        <v>3</v>
      </c>
      <c r="C5" s="17">
        <v>500000</v>
      </c>
      <c r="E5" s="6" t="s">
        <v>8</v>
      </c>
      <c r="F5" s="10">
        <f>IF(ProductionQuantity&gt;0, FixedCost, 0)</f>
        <v>500000</v>
      </c>
      <c r="H5" s="2" t="s">
        <v>35</v>
      </c>
    </row>
    <row r="6" spans="1:9" ht="14" thickBot="1" x14ac:dyDescent="0.2">
      <c r="B6" s="6" t="s">
        <v>4</v>
      </c>
      <c r="C6" s="17">
        <v>15</v>
      </c>
      <c r="E6" s="6" t="s">
        <v>9</v>
      </c>
      <c r="F6" s="13">
        <f>MarginalCost*ProductionQuantity</f>
        <v>375000.00750000012</v>
      </c>
      <c r="H6" s="2" t="s">
        <v>36</v>
      </c>
    </row>
    <row r="7" spans="1:9" ht="14" thickBot="1" x14ac:dyDescent="0.2">
      <c r="E7" s="6" t="s">
        <v>10</v>
      </c>
      <c r="F7" s="19">
        <f>TotalRevenue-(TotalFixedCost+TotalVariableCost)</f>
        <v>1.0000000242143869E-2</v>
      </c>
      <c r="H7" s="2" t="s">
        <v>37</v>
      </c>
    </row>
    <row r="8" spans="1:9" x14ac:dyDescent="0.15">
      <c r="B8" s="6" t="s">
        <v>6</v>
      </c>
      <c r="C8" s="18">
        <v>25000.000500000009</v>
      </c>
      <c r="F8" s="14"/>
    </row>
    <row r="10" spans="1:9" ht="14" thickBot="1" x14ac:dyDescent="0.2"/>
    <row r="11" spans="1:9" ht="14" thickBot="1" x14ac:dyDescent="0.2">
      <c r="B11" s="48" t="s">
        <v>43</v>
      </c>
      <c r="C11" s="48"/>
      <c r="E11" s="4" t="s">
        <v>32</v>
      </c>
      <c r="F11" s="5" t="s">
        <v>33</v>
      </c>
      <c r="H11" s="22" t="s">
        <v>65</v>
      </c>
      <c r="I11" s="2" t="s">
        <v>66</v>
      </c>
    </row>
    <row r="12" spans="1:9" x14ac:dyDescent="0.15">
      <c r="E12" s="23" t="s">
        <v>12</v>
      </c>
      <c r="F12" s="24" t="s">
        <v>22</v>
      </c>
      <c r="H12" s="22" t="s">
        <v>68</v>
      </c>
      <c r="I12" s="2" t="s">
        <v>67</v>
      </c>
    </row>
    <row r="13" spans="1:9" x14ac:dyDescent="0.15">
      <c r="E13" s="25" t="s">
        <v>13</v>
      </c>
      <c r="F13" s="26" t="s">
        <v>23</v>
      </c>
      <c r="H13" s="22" t="s">
        <v>69</v>
      </c>
      <c r="I13" s="2" t="s">
        <v>70</v>
      </c>
    </row>
    <row r="14" spans="1:9" x14ac:dyDescent="0.15">
      <c r="E14" s="25" t="s">
        <v>14</v>
      </c>
      <c r="F14" s="26" t="s">
        <v>24</v>
      </c>
      <c r="H14" s="22" t="s">
        <v>71</v>
      </c>
      <c r="I14" s="2" t="s">
        <v>72</v>
      </c>
    </row>
    <row r="15" spans="1:9" x14ac:dyDescent="0.15">
      <c r="E15" s="25" t="s">
        <v>15</v>
      </c>
      <c r="F15" s="26" t="s">
        <v>25</v>
      </c>
      <c r="H15" s="22" t="s">
        <v>73</v>
      </c>
      <c r="I15" s="2" t="s">
        <v>199</v>
      </c>
    </row>
    <row r="16" spans="1:9" x14ac:dyDescent="0.15">
      <c r="E16" s="25" t="s">
        <v>16</v>
      </c>
      <c r="F16" s="26" t="s">
        <v>26</v>
      </c>
      <c r="H16" s="22" t="s">
        <v>74</v>
      </c>
      <c r="I16" s="2" t="s">
        <v>78</v>
      </c>
    </row>
    <row r="17" spans="5:9" x14ac:dyDescent="0.15">
      <c r="E17" s="25" t="s">
        <v>17</v>
      </c>
      <c r="F17" s="26" t="s">
        <v>27</v>
      </c>
      <c r="H17" s="22" t="s">
        <v>75</v>
      </c>
      <c r="I17" s="2" t="s">
        <v>76</v>
      </c>
    </row>
    <row r="18" spans="5:9" x14ac:dyDescent="0.15">
      <c r="E18" s="25" t="s">
        <v>18</v>
      </c>
      <c r="F18" s="26" t="s">
        <v>28</v>
      </c>
    </row>
    <row r="19" spans="5:9" x14ac:dyDescent="0.15">
      <c r="E19" s="25" t="s">
        <v>19</v>
      </c>
      <c r="F19" s="26" t="s">
        <v>29</v>
      </c>
    </row>
    <row r="20" spans="5:9" x14ac:dyDescent="0.15">
      <c r="E20" s="25" t="s">
        <v>20</v>
      </c>
      <c r="F20" s="26" t="s">
        <v>30</v>
      </c>
    </row>
    <row r="21" spans="5:9" ht="14" thickBot="1" x14ac:dyDescent="0.2">
      <c r="E21" s="27" t="s">
        <v>21</v>
      </c>
      <c r="F21" s="28" t="s">
        <v>31</v>
      </c>
    </row>
    <row r="1000" spans="648:648" ht="16" x14ac:dyDescent="0.2">
      <c r="XX1000" s="47">
        <v>82026</v>
      </c>
    </row>
  </sheetData>
  <mergeCells count="1">
    <mergeCell ref="B11:C11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C358-A4A0-47F6-9766-BF30F0E8BAC5}">
  <sheetPr>
    <pageSetUpPr fitToPage="1"/>
  </sheetPr>
  <dimension ref="A1:XX1000"/>
  <sheetViews>
    <sheetView workbookViewId="0">
      <selection activeCell="M36" sqref="M36"/>
    </sheetView>
  </sheetViews>
  <sheetFormatPr baseColWidth="10" defaultColWidth="10.83203125" defaultRowHeight="13" x14ac:dyDescent="0.15"/>
  <cols>
    <col min="1" max="1" width="11.83203125" style="2" customWidth="1"/>
    <col min="2" max="2" width="20.5" style="2" bestFit="1" customWidth="1"/>
    <col min="3" max="3" width="8.5" style="2" bestFit="1" customWidth="1"/>
    <col min="4" max="4" width="21.83203125" style="2" customWidth="1"/>
    <col min="5" max="5" width="11.83203125" style="2" customWidth="1"/>
    <col min="6" max="6" width="21.5" style="2" customWidth="1"/>
    <col min="7" max="7" width="6.1640625" style="2" customWidth="1"/>
    <col min="8" max="8" width="13.5" style="2" bestFit="1" customWidth="1"/>
    <col min="9" max="9" width="17.6640625" style="2" customWidth="1"/>
    <col min="10" max="10" width="15.5" style="2" customWidth="1"/>
    <col min="11" max="16384" width="10.83203125" style="2"/>
  </cols>
  <sheetData>
    <row r="1" spans="1:11" ht="14" thickBot="1" x14ac:dyDescent="0.2">
      <c r="B1" s="3" t="s">
        <v>45</v>
      </c>
      <c r="D1" s="3" t="s">
        <v>46</v>
      </c>
      <c r="F1" s="48" t="s">
        <v>43</v>
      </c>
      <c r="G1" s="48"/>
    </row>
    <row r="2" spans="1:11" ht="14" thickBot="1" x14ac:dyDescent="0.2">
      <c r="A2" s="6" t="s">
        <v>3</v>
      </c>
      <c r="B2" s="17">
        <v>50000</v>
      </c>
      <c r="D2" s="17">
        <v>225000</v>
      </c>
      <c r="F2" s="4" t="s">
        <v>32</v>
      </c>
      <c r="G2" s="29" t="s">
        <v>33</v>
      </c>
    </row>
    <row r="3" spans="1:11" ht="14" thickBot="1" x14ac:dyDescent="0.2">
      <c r="A3" s="6" t="s">
        <v>47</v>
      </c>
      <c r="B3" s="35">
        <v>50</v>
      </c>
      <c r="D3" s="35">
        <v>35</v>
      </c>
      <c r="F3" s="11" t="s">
        <v>48</v>
      </c>
      <c r="G3" s="30" t="s">
        <v>49</v>
      </c>
      <c r="I3" s="49" t="s">
        <v>203</v>
      </c>
      <c r="J3" s="49"/>
      <c r="K3" s="49"/>
    </row>
    <row r="4" spans="1:11" ht="14" thickBot="1" x14ac:dyDescent="0.2">
      <c r="A4" s="6" t="s">
        <v>50</v>
      </c>
      <c r="B4" s="19">
        <f>PurchaseFixedCost+PurchaseUnitCost*Q</f>
        <v>633350</v>
      </c>
      <c r="D4" s="19">
        <f>ManufactureFixedCost+ManufactureUnitCost*Q</f>
        <v>633345</v>
      </c>
      <c r="F4" s="11" t="s">
        <v>51</v>
      </c>
      <c r="G4" s="30" t="s">
        <v>52</v>
      </c>
      <c r="I4" s="2" t="s">
        <v>63</v>
      </c>
    </row>
    <row r="5" spans="1:11" x14ac:dyDescent="0.15">
      <c r="A5" s="6"/>
      <c r="D5" s="31"/>
      <c r="F5" s="11" t="s">
        <v>53</v>
      </c>
      <c r="G5" s="30" t="s">
        <v>54</v>
      </c>
      <c r="I5" s="2" t="s">
        <v>62</v>
      </c>
    </row>
    <row r="6" spans="1:11" ht="16" x14ac:dyDescent="0.2">
      <c r="A6" s="6"/>
      <c r="B6" s="6" t="s">
        <v>206</v>
      </c>
      <c r="C6" s="32">
        <v>11667</v>
      </c>
      <c r="D6" s="31"/>
      <c r="F6" s="11" t="s">
        <v>55</v>
      </c>
      <c r="G6" s="30" t="s">
        <v>56</v>
      </c>
      <c r="I6" s="2" t="s">
        <v>202</v>
      </c>
      <c r="K6" s="14"/>
    </row>
    <row r="7" spans="1:11" x14ac:dyDescent="0.15">
      <c r="B7" s="6" t="s">
        <v>205</v>
      </c>
      <c r="C7" s="57">
        <f>PurchaseTotalCost-ManufactureTotalCost</f>
        <v>5</v>
      </c>
      <c r="F7" s="11" t="s">
        <v>57</v>
      </c>
      <c r="G7" s="30" t="s">
        <v>58</v>
      </c>
    </row>
    <row r="8" spans="1:11" x14ac:dyDescent="0.15">
      <c r="A8" s="6"/>
      <c r="B8" s="31"/>
      <c r="D8" s="31"/>
      <c r="F8" s="11" t="s">
        <v>59</v>
      </c>
      <c r="G8" s="30" t="s">
        <v>60</v>
      </c>
    </row>
    <row r="9" spans="1:11" ht="14" thickBot="1" x14ac:dyDescent="0.2">
      <c r="E9" s="14"/>
      <c r="F9" s="15" t="s">
        <v>61</v>
      </c>
      <c r="G9" s="33" t="s">
        <v>24</v>
      </c>
    </row>
    <row r="12" spans="1:11" x14ac:dyDescent="0.15">
      <c r="H12" s="49" t="s">
        <v>204</v>
      </c>
      <c r="I12" s="49"/>
      <c r="J12" s="49"/>
    </row>
    <row r="13" spans="1:11" x14ac:dyDescent="0.15">
      <c r="H13" s="2" t="s">
        <v>40</v>
      </c>
      <c r="I13" s="2" t="s">
        <v>200</v>
      </c>
      <c r="J13" s="2" t="s">
        <v>201</v>
      </c>
    </row>
    <row r="14" spans="1:11" x14ac:dyDescent="0.15">
      <c r="H14" s="2">
        <v>8000</v>
      </c>
      <c r="I14" s="55">
        <f>ManufactureFixedCost+ManufactureUnitCost*H14</f>
        <v>505000</v>
      </c>
      <c r="J14" s="55">
        <f>PurchaseFixedCost+PurchaseUnitCost*H14</f>
        <v>450000</v>
      </c>
    </row>
    <row r="15" spans="1:11" x14ac:dyDescent="0.15">
      <c r="H15" s="2">
        <v>9000</v>
      </c>
      <c r="I15" s="55">
        <f>ManufactureFixedCost+ManufactureUnitCost*H15</f>
        <v>540000</v>
      </c>
      <c r="J15" s="55">
        <f>PurchaseFixedCost+PurchaseUnitCost*H15</f>
        <v>500000</v>
      </c>
    </row>
    <row r="16" spans="1:11" x14ac:dyDescent="0.15">
      <c r="H16" s="2">
        <v>10000</v>
      </c>
      <c r="I16" s="55">
        <f>ManufactureFixedCost+ManufactureUnitCost*H16</f>
        <v>575000</v>
      </c>
      <c r="J16" s="55">
        <f>PurchaseFixedCost+PurchaseUnitCost*H16</f>
        <v>550000</v>
      </c>
    </row>
    <row r="17" spans="8:10" x14ac:dyDescent="0.15">
      <c r="H17" s="2">
        <v>11000</v>
      </c>
      <c r="I17" s="55">
        <f>ManufactureFixedCost+ManufactureUnitCost*H17</f>
        <v>610000</v>
      </c>
      <c r="J17" s="55">
        <f>PurchaseFixedCost+PurchaseUnitCost*H17</f>
        <v>600000</v>
      </c>
    </row>
    <row r="18" spans="8:10" x14ac:dyDescent="0.15">
      <c r="H18" s="2">
        <v>12000</v>
      </c>
      <c r="I18" s="55">
        <f>ManufactureFixedCost+ManufactureUnitCost*H18</f>
        <v>645000</v>
      </c>
      <c r="J18" s="55">
        <f>PurchaseFixedCost+PurchaseUnitCost*H18</f>
        <v>650000</v>
      </c>
    </row>
    <row r="19" spans="8:10" x14ac:dyDescent="0.15">
      <c r="H19" s="2">
        <v>13000</v>
      </c>
      <c r="I19" s="55">
        <f>ManufactureFixedCost+ManufactureUnitCost*H19</f>
        <v>680000</v>
      </c>
      <c r="J19" s="55">
        <f>PurchaseFixedCost+PurchaseUnitCost*H19</f>
        <v>700000</v>
      </c>
    </row>
    <row r="20" spans="8:10" x14ac:dyDescent="0.15">
      <c r="H20" s="2">
        <v>14000</v>
      </c>
      <c r="I20" s="55">
        <f>ManufactureFixedCost+ManufactureUnitCost*H20</f>
        <v>715000</v>
      </c>
      <c r="J20" s="55">
        <f>PurchaseFixedCost+PurchaseUnitCost*H20</f>
        <v>750000</v>
      </c>
    </row>
    <row r="21" spans="8:10" x14ac:dyDescent="0.15">
      <c r="H21" s="2">
        <v>15000</v>
      </c>
      <c r="I21" s="55">
        <f>ManufactureFixedCost+ManufactureUnitCost*H21</f>
        <v>750000</v>
      </c>
      <c r="J21" s="55">
        <f>PurchaseFixedCost+PurchaseUnitCost*H21</f>
        <v>800000</v>
      </c>
    </row>
    <row r="22" spans="8:10" x14ac:dyDescent="0.15">
      <c r="H22" s="2">
        <v>16000</v>
      </c>
      <c r="I22" s="55">
        <f>ManufactureFixedCost+ManufactureUnitCost*H22</f>
        <v>785000</v>
      </c>
      <c r="J22" s="55">
        <f>PurchaseFixedCost+PurchaseUnitCost*H22</f>
        <v>850000</v>
      </c>
    </row>
    <row r="23" spans="8:10" x14ac:dyDescent="0.15">
      <c r="H23" s="2">
        <v>17000</v>
      </c>
      <c r="I23" s="55">
        <f>ManufactureFixedCost+ManufactureUnitCost*H23</f>
        <v>820000</v>
      </c>
      <c r="J23" s="55">
        <f>PurchaseFixedCost+PurchaseUnitCost*H23</f>
        <v>900000</v>
      </c>
    </row>
    <row r="1000" spans="648:648" ht="16" x14ac:dyDescent="0.2">
      <c r="XX1000" s="47">
        <v>82026</v>
      </c>
    </row>
  </sheetData>
  <mergeCells count="3">
    <mergeCell ref="F1:G1"/>
    <mergeCell ref="I3:K3"/>
    <mergeCell ref="H12:J12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B11C8-B8E3-40EE-B24D-76544D2BF4DF}">
  <sheetPr>
    <pageSetUpPr fitToPage="1"/>
  </sheetPr>
  <dimension ref="A1:XX1000"/>
  <sheetViews>
    <sheetView tabSelected="1" workbookViewId="0">
      <selection activeCell="D30" sqref="D30"/>
    </sheetView>
  </sheetViews>
  <sheetFormatPr baseColWidth="10" defaultColWidth="10.83203125" defaultRowHeight="13" x14ac:dyDescent="0.15"/>
  <cols>
    <col min="1" max="1" width="11.83203125" style="2" customWidth="1"/>
    <col min="2" max="2" width="16.83203125" style="2" customWidth="1"/>
    <col min="3" max="3" width="8.33203125" style="2" bestFit="1" customWidth="1"/>
    <col min="4" max="4" width="24.1640625" style="2" customWidth="1"/>
    <col min="5" max="5" width="11.83203125" style="2" customWidth="1"/>
    <col min="6" max="6" width="21.5" style="2" customWidth="1"/>
    <col min="7" max="7" width="6.1640625" style="2" customWidth="1"/>
    <col min="8" max="8" width="10.83203125" style="2"/>
    <col min="9" max="9" width="17.6640625" style="2" customWidth="1"/>
    <col min="10" max="10" width="15.5" style="2" customWidth="1"/>
    <col min="11" max="16384" width="10.83203125" style="2"/>
  </cols>
  <sheetData>
    <row r="1" spans="1:11" ht="14" thickBot="1" x14ac:dyDescent="0.2">
      <c r="B1" s="3" t="s">
        <v>80</v>
      </c>
      <c r="D1" s="3" t="s">
        <v>79</v>
      </c>
      <c r="F1" s="48" t="s">
        <v>43</v>
      </c>
      <c r="G1" s="48"/>
    </row>
    <row r="2" spans="1:11" ht="14" thickBot="1" x14ac:dyDescent="0.2">
      <c r="A2" s="6" t="s">
        <v>3</v>
      </c>
      <c r="B2" s="17">
        <v>5000</v>
      </c>
      <c r="D2" s="17">
        <v>50000</v>
      </c>
      <c r="F2" s="4" t="s">
        <v>32</v>
      </c>
      <c r="G2" s="29" t="s">
        <v>33</v>
      </c>
    </row>
    <row r="3" spans="1:11" ht="14" thickBot="1" x14ac:dyDescent="0.2">
      <c r="A3" s="6" t="s">
        <v>47</v>
      </c>
      <c r="B3" s="17">
        <v>250</v>
      </c>
      <c r="D3" s="17">
        <v>200</v>
      </c>
      <c r="F3" s="11" t="s">
        <v>48</v>
      </c>
      <c r="G3" s="30" t="s">
        <v>49</v>
      </c>
      <c r="I3" s="49" t="s">
        <v>203</v>
      </c>
      <c r="J3" s="49"/>
      <c r="K3" s="49"/>
    </row>
    <row r="4" spans="1:11" ht="14" thickBot="1" x14ac:dyDescent="0.2">
      <c r="A4" s="6" t="s">
        <v>50</v>
      </c>
      <c r="B4" s="19">
        <f>PurchaseFixedCost+PurchaseUnitCost*Q</f>
        <v>245000</v>
      </c>
      <c r="D4" s="19">
        <f>ManufactureFixedCost+ManufactureUnitCost*Q</f>
        <v>242000</v>
      </c>
      <c r="F4" s="11" t="s">
        <v>51</v>
      </c>
      <c r="G4" s="30" t="s">
        <v>52</v>
      </c>
      <c r="I4" s="2" t="s">
        <v>63</v>
      </c>
    </row>
    <row r="5" spans="1:11" x14ac:dyDescent="0.15">
      <c r="A5" s="6"/>
      <c r="D5" s="31"/>
      <c r="F5" s="11" t="s">
        <v>53</v>
      </c>
      <c r="G5" s="30" t="s">
        <v>54</v>
      </c>
      <c r="I5" s="2" t="s">
        <v>62</v>
      </c>
    </row>
    <row r="6" spans="1:11" x14ac:dyDescent="0.15">
      <c r="A6" s="6"/>
      <c r="B6" s="6" t="s">
        <v>81</v>
      </c>
      <c r="C6" s="32">
        <v>960</v>
      </c>
      <c r="D6" s="31"/>
      <c r="F6" s="11" t="s">
        <v>55</v>
      </c>
      <c r="G6" s="30" t="s">
        <v>56</v>
      </c>
    </row>
    <row r="7" spans="1:11" ht="28" x14ac:dyDescent="0.15">
      <c r="B7" s="46" t="s">
        <v>207</v>
      </c>
      <c r="C7" s="18" t="s">
        <v>216</v>
      </c>
      <c r="D7" s="2" t="s">
        <v>208</v>
      </c>
      <c r="F7" s="11" t="s">
        <v>57</v>
      </c>
      <c r="G7" s="30" t="s">
        <v>58</v>
      </c>
    </row>
    <row r="8" spans="1:11" x14ac:dyDescent="0.15">
      <c r="A8" s="6"/>
      <c r="B8" s="31"/>
      <c r="D8" s="31"/>
      <c r="F8" s="11" t="s">
        <v>59</v>
      </c>
      <c r="G8" s="30" t="s">
        <v>60</v>
      </c>
    </row>
    <row r="9" spans="1:11" ht="14" thickBot="1" x14ac:dyDescent="0.2">
      <c r="E9" s="14"/>
      <c r="F9" s="15" t="s">
        <v>61</v>
      </c>
      <c r="G9" s="33" t="s">
        <v>24</v>
      </c>
    </row>
    <row r="12" spans="1:11" x14ac:dyDescent="0.15">
      <c r="H12" s="49" t="s">
        <v>44</v>
      </c>
      <c r="I12" s="49"/>
      <c r="J12" s="49"/>
    </row>
    <row r="13" spans="1:11" x14ac:dyDescent="0.15">
      <c r="H13" s="2" t="s">
        <v>40</v>
      </c>
      <c r="I13" s="2" t="s">
        <v>79</v>
      </c>
      <c r="J13" s="2" t="s">
        <v>209</v>
      </c>
    </row>
    <row r="14" spans="1:11" x14ac:dyDescent="0.15">
      <c r="H14" s="2">
        <v>750</v>
      </c>
      <c r="I14" s="55">
        <f>ManufactureFixedCost+ManufactureUnitCost*H14</f>
        <v>200000</v>
      </c>
      <c r="J14" s="55">
        <f>PurchaseFixedCost+PurchaseUnitCost*H14</f>
        <v>192500</v>
      </c>
    </row>
    <row r="15" spans="1:11" x14ac:dyDescent="0.15">
      <c r="H15" s="2">
        <v>800</v>
      </c>
      <c r="I15" s="55">
        <f>ManufactureFixedCost+ManufactureUnitCost*H15</f>
        <v>210000</v>
      </c>
      <c r="J15" s="55">
        <f>PurchaseFixedCost+PurchaseUnitCost*H15</f>
        <v>205000</v>
      </c>
    </row>
    <row r="16" spans="1:11" x14ac:dyDescent="0.15">
      <c r="H16" s="2">
        <v>850</v>
      </c>
      <c r="I16" s="55">
        <f>ManufactureFixedCost+ManufactureUnitCost*H16</f>
        <v>220000</v>
      </c>
      <c r="J16" s="55">
        <f>PurchaseFixedCost+PurchaseUnitCost*H16</f>
        <v>217500</v>
      </c>
    </row>
    <row r="17" spans="8:10" x14ac:dyDescent="0.15">
      <c r="H17" s="2">
        <v>900</v>
      </c>
      <c r="I17" s="55">
        <f>ManufactureFixedCost+ManufactureUnitCost*H17</f>
        <v>230000</v>
      </c>
      <c r="J17" s="55">
        <f>PurchaseFixedCost+PurchaseUnitCost*H17</f>
        <v>230000</v>
      </c>
    </row>
    <row r="18" spans="8:10" x14ac:dyDescent="0.15">
      <c r="H18" s="2">
        <v>950</v>
      </c>
      <c r="I18" s="55">
        <f>ManufactureFixedCost+ManufactureUnitCost*H18</f>
        <v>240000</v>
      </c>
      <c r="J18" s="55">
        <f>PurchaseFixedCost+PurchaseUnitCost*H18</f>
        <v>242500</v>
      </c>
    </row>
    <row r="19" spans="8:10" x14ac:dyDescent="0.15">
      <c r="H19" s="2">
        <v>1000</v>
      </c>
      <c r="I19" s="55">
        <f>ManufactureFixedCost+ManufactureUnitCost*H19</f>
        <v>250000</v>
      </c>
      <c r="J19" s="55">
        <f>PurchaseFixedCost+PurchaseUnitCost*H19</f>
        <v>255000</v>
      </c>
    </row>
    <row r="20" spans="8:10" x14ac:dyDescent="0.15">
      <c r="H20" s="2">
        <v>1050</v>
      </c>
      <c r="I20" s="55">
        <f>ManufactureFixedCost+ManufactureUnitCost*H20</f>
        <v>260000</v>
      </c>
      <c r="J20" s="55">
        <f>PurchaseFixedCost+PurchaseUnitCost*H20</f>
        <v>267500</v>
      </c>
    </row>
    <row r="21" spans="8:10" x14ac:dyDescent="0.15">
      <c r="H21" s="2">
        <v>1100</v>
      </c>
      <c r="I21" s="55">
        <f>ManufactureFixedCost+ManufactureUnitCost*H21</f>
        <v>270000</v>
      </c>
      <c r="J21" s="55">
        <f>PurchaseFixedCost+PurchaseUnitCost*H21</f>
        <v>280000</v>
      </c>
    </row>
    <row r="22" spans="8:10" x14ac:dyDescent="0.15">
      <c r="H22" s="2">
        <v>1150</v>
      </c>
      <c r="I22" s="55">
        <f>ManufactureFixedCost+ManufactureUnitCost*H22</f>
        <v>280000</v>
      </c>
      <c r="J22" s="55">
        <f>PurchaseFixedCost+PurchaseUnitCost*H22</f>
        <v>292500</v>
      </c>
    </row>
    <row r="23" spans="8:10" x14ac:dyDescent="0.15">
      <c r="H23" s="2">
        <v>1200</v>
      </c>
      <c r="I23" s="55">
        <f>ManufactureFixedCost+ManufactureUnitCost*H23</f>
        <v>290000</v>
      </c>
      <c r="J23" s="55">
        <f>PurchaseFixedCost+PurchaseUnitCost*H23</f>
        <v>305000</v>
      </c>
    </row>
    <row r="1000" spans="648:648" ht="16" x14ac:dyDescent="0.2">
      <c r="XX1000" s="47">
        <v>82026</v>
      </c>
    </row>
  </sheetData>
  <mergeCells count="3">
    <mergeCell ref="F1:G1"/>
    <mergeCell ref="I3:K3"/>
    <mergeCell ref="H12:J12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65</vt:i4>
      </vt:variant>
    </vt:vector>
  </HeadingPairs>
  <TitlesOfParts>
    <vt:vector size="73" baseType="lpstr">
      <vt:lpstr>Problem 1</vt:lpstr>
      <vt:lpstr>Problem 1E</vt:lpstr>
      <vt:lpstr>Problem 1 raw</vt:lpstr>
      <vt:lpstr>Problem 2</vt:lpstr>
      <vt:lpstr>Problem 3</vt:lpstr>
      <vt:lpstr>Problem 4</vt:lpstr>
      <vt:lpstr>Problem 5</vt:lpstr>
      <vt:lpstr>Problem 6</vt:lpstr>
      <vt:lpstr>'Problem 1'!BreakEvenPoint</vt:lpstr>
      <vt:lpstr>'Problem 1E'!BreakEvenPoint</vt:lpstr>
      <vt:lpstr>'Problem 2'!BreakEvenPoint</vt:lpstr>
      <vt:lpstr>'Problem 3'!BreakEvenPoint</vt:lpstr>
      <vt:lpstr>'Problem 4'!BreakEvenPoint</vt:lpstr>
      <vt:lpstr>'Problem 1'!FixedCost</vt:lpstr>
      <vt:lpstr>'Problem 1E'!FixedCost</vt:lpstr>
      <vt:lpstr>'Problem 2'!FixedCost</vt:lpstr>
      <vt:lpstr>'Problem 3'!FixedCost</vt:lpstr>
      <vt:lpstr>'Problem 4'!FixedCost</vt:lpstr>
      <vt:lpstr>'Problem 5'!ManufactureFixedCost</vt:lpstr>
      <vt:lpstr>'Problem 6'!ManufactureFixedCost</vt:lpstr>
      <vt:lpstr>'Problem 5'!ManufactureTotalCost</vt:lpstr>
      <vt:lpstr>'Problem 6'!ManufactureTotalCost</vt:lpstr>
      <vt:lpstr>'Problem 5'!ManufactureUnitCost</vt:lpstr>
      <vt:lpstr>'Problem 6'!ManufactureUnitCost</vt:lpstr>
      <vt:lpstr>'Problem 1'!MarginalCost</vt:lpstr>
      <vt:lpstr>'Problem 1E'!MarginalCost</vt:lpstr>
      <vt:lpstr>'Problem 2'!MarginalCost</vt:lpstr>
      <vt:lpstr>'Problem 3'!MarginalCost</vt:lpstr>
      <vt:lpstr>'Problem 4'!MarginalCost</vt:lpstr>
      <vt:lpstr>'Problem 1'!ProductionQuantity</vt:lpstr>
      <vt:lpstr>'Problem 1E'!ProductionQuantity</vt:lpstr>
      <vt:lpstr>'Problem 2'!ProductionQuantity</vt:lpstr>
      <vt:lpstr>'Problem 3'!ProductionQuantity</vt:lpstr>
      <vt:lpstr>'Problem 4'!ProductionQuantity</vt:lpstr>
      <vt:lpstr>'Problem 1'!Profit</vt:lpstr>
      <vt:lpstr>'Problem 1E'!Profit</vt:lpstr>
      <vt:lpstr>'Problem 2'!Profit</vt:lpstr>
      <vt:lpstr>'Problem 3'!Profit</vt:lpstr>
      <vt:lpstr>'Problem 4'!Profit</vt:lpstr>
      <vt:lpstr>'Problem 5'!Profit</vt:lpstr>
      <vt:lpstr>'Problem 5'!PurchaseFixedCost</vt:lpstr>
      <vt:lpstr>'Problem 6'!PurchaseFixedCost</vt:lpstr>
      <vt:lpstr>'Problem 5'!PurchaseTotalCost</vt:lpstr>
      <vt:lpstr>'Problem 6'!PurchaseTotalCost</vt:lpstr>
      <vt:lpstr>'Problem 5'!PurchaseUnitCost</vt:lpstr>
      <vt:lpstr>'Problem 6'!PurchaseUnitCost</vt:lpstr>
      <vt:lpstr>'Problem 5'!Q</vt:lpstr>
      <vt:lpstr>'Problem 6'!Q</vt:lpstr>
      <vt:lpstr>'Problem 1'!SalesForecast</vt:lpstr>
      <vt:lpstr>'Problem 1E'!SalesForecast</vt:lpstr>
      <vt:lpstr>'Problem 2'!SalesForecast</vt:lpstr>
      <vt:lpstr>'Problem 3'!SalesForecast</vt:lpstr>
      <vt:lpstr>'Problem 4'!SalesForecast</vt:lpstr>
      <vt:lpstr>'Problem 1'!TotalFixedCost</vt:lpstr>
      <vt:lpstr>'Problem 1E'!TotalFixedCost</vt:lpstr>
      <vt:lpstr>'Problem 2'!TotalFixedCost</vt:lpstr>
      <vt:lpstr>'Problem 3'!TotalFixedCost</vt:lpstr>
      <vt:lpstr>'Problem 4'!TotalFixedCost</vt:lpstr>
      <vt:lpstr>'Problem 1'!TotalRevenue</vt:lpstr>
      <vt:lpstr>'Problem 1E'!TotalRevenue</vt:lpstr>
      <vt:lpstr>'Problem 2'!TotalRevenue</vt:lpstr>
      <vt:lpstr>'Problem 3'!TotalRevenue</vt:lpstr>
      <vt:lpstr>'Problem 4'!TotalRevenue</vt:lpstr>
      <vt:lpstr>'Problem 1'!TotalVariableCost</vt:lpstr>
      <vt:lpstr>'Problem 1E'!TotalVariableCost</vt:lpstr>
      <vt:lpstr>'Problem 2'!TotalVariableCost</vt:lpstr>
      <vt:lpstr>'Problem 3'!TotalVariableCost</vt:lpstr>
      <vt:lpstr>'Problem 4'!TotalVariableCost</vt:lpstr>
      <vt:lpstr>'Problem 1'!UnitRevenue</vt:lpstr>
      <vt:lpstr>'Problem 1E'!UnitRevenue</vt:lpstr>
      <vt:lpstr>'Problem 2'!UnitRevenue</vt:lpstr>
      <vt:lpstr>'Problem 3'!UnitRevenue</vt:lpstr>
      <vt:lpstr>'Problem 4'!UnitRevenue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S. Hillier</dc:creator>
  <cp:lastModifiedBy>Owen Patrick Sullivan</cp:lastModifiedBy>
  <dcterms:created xsi:type="dcterms:W3CDTF">1998-11-05T12:19:07Z</dcterms:created>
  <dcterms:modified xsi:type="dcterms:W3CDTF">2023-09-10T16:00:04Z</dcterms:modified>
</cp:coreProperties>
</file>