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ate1904="1"/>
  <mc:AlternateContent xmlns:mc="http://schemas.openxmlformats.org/markup-compatibility/2006">
    <mc:Choice Requires="x15">
      <x15ac:absPath xmlns:x15ac="http://schemas.microsoft.com/office/spreadsheetml/2010/11/ac" url="https://clemson-my.sharepoint.com/personal/dpeyton_clemson_edu/Documents/1. MGT-3120-101 SU23/6. Chapter 6/Excel/"/>
    </mc:Choice>
  </mc:AlternateContent>
  <xr:revisionPtr revIDLastSave="4643" documentId="13_ncr:1_{7491F50F-DEA4-4218-9771-6DA02F9999DA}" xr6:coauthVersionLast="47" xr6:coauthVersionMax="47" xr10:uidLastSave="{E4CDB241-1219-47EC-832C-BDBEDC041747}"/>
  <bookViews>
    <workbookView xWindow="28680" yWindow="-120" windowWidth="29040" windowHeight="15840" firstSheet="2" activeTab="7" xr2:uid="{00000000-000D-0000-FFFF-FFFF00000000}"/>
  </bookViews>
  <sheets>
    <sheet name="Distribution Unlimited" sheetId="1" r:id="rId1"/>
    <sheet name="Distribution Unlimited (solved)" sheetId="3" r:id="rId2"/>
    <sheet name="BMZ" sheetId="5" r:id="rId3"/>
    <sheet name="BMZ (solved)" sheetId="6" r:id="rId4"/>
    <sheet name="Expanded BMZ" sheetId="4" r:id="rId5"/>
    <sheet name="Expanded BMZ (solved)" sheetId="7" r:id="rId6"/>
    <sheet name="Littletown" sheetId="8" r:id="rId7"/>
    <sheet name="Sheet1" sheetId="14" r:id="rId8"/>
    <sheet name="Littletown (2)" sheetId="13" r:id="rId9"/>
    <sheet name="Littletown (solved)" sheetId="9" r:id="rId10"/>
    <sheet name="Sarah" sheetId="10" r:id="rId11"/>
    <sheet name="Sarah (solved)" sheetId="11" r:id="rId12"/>
  </sheets>
  <definedNames>
    <definedName name="Capacity" localSheetId="2">BMZ!$F$4:$F$12</definedName>
    <definedName name="Capacity" localSheetId="3">'BMZ (solved)'!$F$4:$F$12</definedName>
    <definedName name="Capacity" localSheetId="1">'Distribution Unlimited (solved)'!$F$5:$F$8</definedName>
    <definedName name="Capacity" localSheetId="4">'Expanded BMZ'!$F$4:$F$19</definedName>
    <definedName name="Capacity" localSheetId="5">'Expanded BMZ (solved)'!$F$4:$F$19</definedName>
    <definedName name="Capacity">'Distribution Unlimited'!$F$5:$F$8</definedName>
    <definedName name="Cost" localSheetId="11">'Sarah (solved)'!$E$12:$E$21</definedName>
    <definedName name="Cost">Sarah!$E$12:$E$21</definedName>
    <definedName name="Distance" localSheetId="8">'Littletown (2)'!$F$4:$F$27</definedName>
    <definedName name="Distance" localSheetId="9">'Littletown (solved)'!$F$4:$F$27</definedName>
    <definedName name="Distance">Littletown!$F$4:$F$27</definedName>
    <definedName name="From" localSheetId="2">BMZ!$B$4:$B$12</definedName>
    <definedName name="From" localSheetId="3">'BMZ (solved)'!$B$4:$B$12</definedName>
    <definedName name="From" localSheetId="1">'Distribution Unlimited (solved)'!$B$4:$B$9</definedName>
    <definedName name="From" localSheetId="4">'Expanded BMZ'!$B$4:$B$19</definedName>
    <definedName name="From" localSheetId="5">'Expanded BMZ (solved)'!$B$4:$B$19</definedName>
    <definedName name="From" localSheetId="6">Littletown!$B$4:$B$27</definedName>
    <definedName name="From" localSheetId="8">'Littletown (2)'!$B$4:$B$27</definedName>
    <definedName name="From" localSheetId="9">'Littletown (solved)'!$B$4:$B$27</definedName>
    <definedName name="From" localSheetId="10">Sarah!$B$12:$B$21</definedName>
    <definedName name="From" localSheetId="11">'Sarah (solved)'!$B$12:$B$21</definedName>
    <definedName name="From">'Distribution Unlimited'!$B$4:$B$9</definedName>
    <definedName name="MaxFlow" localSheetId="2">BMZ!$D$14</definedName>
    <definedName name="MaxFlow" localSheetId="3">'BMZ (solved)'!$D$14</definedName>
    <definedName name="MaxFlow" localSheetId="5">'Expanded BMZ (solved)'!$D$21</definedName>
    <definedName name="MaxFlow">'Expanded BMZ'!$D$21</definedName>
    <definedName name="NetFlow" localSheetId="2">BMZ!$I$4:$I$10</definedName>
    <definedName name="NetFlow" localSheetId="3">'BMZ (solved)'!$I$4:$I$10</definedName>
    <definedName name="NetFlow" localSheetId="1">'Distribution Unlimited (solved)'!$J$4:$J$8</definedName>
    <definedName name="NetFlow" localSheetId="4">'Expanded BMZ'!$I$4:$I$14</definedName>
    <definedName name="NetFlow" localSheetId="5">'Expanded BMZ (solved)'!$I$4:$I$14</definedName>
    <definedName name="NetFlow" localSheetId="6">Littletown!$I$4:$I$13</definedName>
    <definedName name="NetFlow" localSheetId="8">'Littletown (2)'!$I$4:$I$13</definedName>
    <definedName name="NetFlow" localSheetId="9">'Littletown (solved)'!$I$4:$I$13</definedName>
    <definedName name="NetFlow" localSheetId="10">Sarah!$H$12:$H$16</definedName>
    <definedName name="NetFlow" localSheetId="11">'Sarah (solved)'!$H$12:$H$16</definedName>
    <definedName name="NetFlow">'Distribution Unlimited'!$J$4:$J$8</definedName>
    <definedName name="Nodes" localSheetId="2">BMZ!$H$4:$H$10</definedName>
    <definedName name="Nodes" localSheetId="3">'BMZ (solved)'!$H$4:$H$10</definedName>
    <definedName name="Nodes" localSheetId="1">'Distribution Unlimited (solved)'!$I$4:$I$8</definedName>
    <definedName name="Nodes" localSheetId="4">'Expanded BMZ'!$H$4:$H$14</definedName>
    <definedName name="Nodes" localSheetId="5">'Expanded BMZ (solved)'!$H$4:$H$14</definedName>
    <definedName name="Nodes" localSheetId="6">Littletown!$H$4:$H$13</definedName>
    <definedName name="Nodes" localSheetId="8">'Littletown (2)'!$H$4:$H$13</definedName>
    <definedName name="Nodes" localSheetId="9">'Littletown (solved)'!$H$4:$H$13</definedName>
    <definedName name="Nodes" localSheetId="10">Sarah!$G$12:$G$16</definedName>
    <definedName name="Nodes" localSheetId="11">'Sarah (solved)'!$G$12:$G$16</definedName>
    <definedName name="Nodes">'Distribution Unlimited'!$I$4:$I$8</definedName>
    <definedName name="OnRoute" localSheetId="8">'Littletown (2)'!$D$4:$D$27</definedName>
    <definedName name="OnRoute" localSheetId="9">'Littletown (solved)'!$D$4:$D$27</definedName>
    <definedName name="OnRoute" localSheetId="10">Sarah!$D$12:$D$21</definedName>
    <definedName name="OnRoute" localSheetId="11">'Sarah (solved)'!$D$12:$D$21</definedName>
    <definedName name="OnRoute">Littletown!$D$4:$D$27</definedName>
    <definedName name="OpMaint1" localSheetId="11">'Sarah (solved)'!$C$5</definedName>
    <definedName name="OpMaint1">Sarah!$C$5</definedName>
    <definedName name="OpMaint2" localSheetId="11">'Sarah (solved)'!$C$6</definedName>
    <definedName name="OpMaint2">Sarah!$C$6</definedName>
    <definedName name="OpMaint3" localSheetId="11">'Sarah (solved)'!$C$7</definedName>
    <definedName name="OpMaint3">Sarah!$C$7</definedName>
    <definedName name="OpMaint4" localSheetId="11">'Sarah (solved)'!$C$8</definedName>
    <definedName name="OpMaint4">Sarah!$C$8</definedName>
    <definedName name="PurchasePrice" localSheetId="11">'Sarah (solved)'!$E$5</definedName>
    <definedName name="PurchasePrice">Sarah!$E$5</definedName>
    <definedName name="Ship" localSheetId="2">BMZ!$D$4:$D$12</definedName>
    <definedName name="Ship" localSheetId="3">'BMZ (solved)'!$D$4:$D$12</definedName>
    <definedName name="Ship" localSheetId="1">'Distribution Unlimited (solved)'!$D$4:$D$9</definedName>
    <definedName name="Ship" localSheetId="4">'Expanded BMZ'!$D$4:$D$19</definedName>
    <definedName name="Ship" localSheetId="5">'Expanded BMZ (solved)'!$D$4:$D$19</definedName>
    <definedName name="Ship">'Distribution Unlimited'!$D$4:$D$9</definedName>
    <definedName name="solver_adj" localSheetId="2" hidden="1">BMZ!$D$4:$D$12</definedName>
    <definedName name="solver_adj" localSheetId="3" hidden="1">'BMZ (solved)'!$D$4:$D$12</definedName>
    <definedName name="solver_adj" localSheetId="0" hidden="1">'Distribution Unlimited'!$D$4:$D$9</definedName>
    <definedName name="solver_adj" localSheetId="1" hidden="1">'Distribution Unlimited (solved)'!$D$4:$D$9</definedName>
    <definedName name="solver_adj" localSheetId="4" hidden="1">'Expanded BMZ'!$D$4:$D$19</definedName>
    <definedName name="solver_adj" localSheetId="5" hidden="1">'Expanded BMZ (solved)'!$D$4:$D$19</definedName>
    <definedName name="solver_adj" localSheetId="6" hidden="1">Littletown!$D$4:$D$27</definedName>
    <definedName name="solver_adj" localSheetId="8" hidden="1">'Littletown (2)'!$D$4:$D$27</definedName>
    <definedName name="solver_adj" localSheetId="9" hidden="1">'Littletown (solved)'!$D$4:$D$27</definedName>
    <definedName name="solver_adj" localSheetId="10" hidden="1">Sarah!$D$12:$D$21</definedName>
    <definedName name="solver_adj" localSheetId="11" hidden="1">'Sarah (solved)'!$D$12:$D$21</definedName>
    <definedName name="solver_cvg" localSheetId="2" hidden="1">0.0001</definedName>
    <definedName name="solver_cvg" localSheetId="3" hidden="1">0.0001</definedName>
    <definedName name="solver_cvg" localSheetId="0" hidden="1">0.0001</definedName>
    <definedName name="solver_cvg" localSheetId="1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8" hidden="1">0.0001</definedName>
    <definedName name="solver_cvg" localSheetId="9" hidden="1">0.0001</definedName>
    <definedName name="solver_cvg" localSheetId="10" hidden="1">0.0001</definedName>
    <definedName name="solver_cvg" localSheetId="11" hidden="1">0.0001</definedName>
    <definedName name="solver_drv" localSheetId="2" hidden="1">1</definedName>
    <definedName name="solver_drv" localSheetId="3" hidden="1">1</definedName>
    <definedName name="solver_drv" localSheetId="0" hidden="1">1</definedName>
    <definedName name="solver_drv" localSheetId="1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8" hidden="1">1</definedName>
    <definedName name="solver_drv" localSheetId="9" hidden="1">1</definedName>
    <definedName name="solver_drv" localSheetId="10" hidden="1">1</definedName>
    <definedName name="solver_drv" localSheetId="11" hidden="1">1</definedName>
    <definedName name="solver_eng" localSheetId="2" hidden="1">2</definedName>
    <definedName name="solver_eng" localSheetId="3" hidden="1">2</definedName>
    <definedName name="solver_eng" localSheetId="0" hidden="1">2</definedName>
    <definedName name="solver_eng" localSheetId="1" hidden="1">2</definedName>
    <definedName name="solver_eng" localSheetId="4" hidden="1">2</definedName>
    <definedName name="solver_eng" localSheetId="5" hidden="1">2</definedName>
    <definedName name="solver_eng" localSheetId="6" hidden="1">2</definedName>
    <definedName name="solver_eng" localSheetId="8" hidden="1">2</definedName>
    <definedName name="solver_eng" localSheetId="9" hidden="1">2</definedName>
    <definedName name="solver_eng" localSheetId="10" hidden="1">2</definedName>
    <definedName name="solver_eng" localSheetId="11" hidden="1">2</definedName>
    <definedName name="solver_est" localSheetId="2" hidden="1">1</definedName>
    <definedName name="solver_est" localSheetId="3" hidden="1">1</definedName>
    <definedName name="solver_est" localSheetId="0" hidden="1">1</definedName>
    <definedName name="solver_est" localSheetId="1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8" hidden="1">1</definedName>
    <definedName name="solver_est" localSheetId="9" hidden="1">1</definedName>
    <definedName name="solver_est" localSheetId="10" hidden="1">1</definedName>
    <definedName name="solver_est" localSheetId="11" hidden="1">1</definedName>
    <definedName name="solver_itr" localSheetId="2" hidden="1">100</definedName>
    <definedName name="solver_itr" localSheetId="3" hidden="1">100</definedName>
    <definedName name="solver_itr" localSheetId="0" hidden="1">100</definedName>
    <definedName name="solver_itr" localSheetId="1" hidden="1">100</definedName>
    <definedName name="solver_itr" localSheetId="4" hidden="1">100</definedName>
    <definedName name="solver_itr" localSheetId="5" hidden="1">100</definedName>
    <definedName name="solver_itr" localSheetId="6" hidden="1">100</definedName>
    <definedName name="solver_itr" localSheetId="8" hidden="1">100</definedName>
    <definedName name="solver_itr" localSheetId="9" hidden="1">100</definedName>
    <definedName name="solver_itr" localSheetId="10" hidden="1">100</definedName>
    <definedName name="solver_itr" localSheetId="11" hidden="1">100</definedName>
    <definedName name="solver_lhs1" localSheetId="2" hidden="1">BMZ!$D$4:$D$12</definedName>
    <definedName name="solver_lhs1" localSheetId="3" hidden="1">'BMZ (solved)'!$D$4:$D$12</definedName>
    <definedName name="solver_lhs1" localSheetId="0" hidden="1">'Distribution Unlimited'!$D$5:$D$8</definedName>
    <definedName name="solver_lhs1" localSheetId="1" hidden="1">'Distribution Unlimited (solved)'!$D$5:$D$8</definedName>
    <definedName name="solver_lhs1" localSheetId="4" hidden="1">'Expanded BMZ'!$D$4:$D$19</definedName>
    <definedName name="solver_lhs1" localSheetId="5" hidden="1">'Expanded BMZ (solved)'!$D$4:$D$19</definedName>
    <definedName name="solver_lhs1" localSheetId="6" hidden="1">Littletown!$I$4:$I$13</definedName>
    <definedName name="solver_lhs1" localSheetId="8" hidden="1">'Littletown (2)'!$I$4:$I$13</definedName>
    <definedName name="solver_lhs1" localSheetId="9" hidden="1">'Littletown (solved)'!$I$4:$I$13</definedName>
    <definedName name="solver_lhs1" localSheetId="10" hidden="1">Sarah!$H$12:$H$16</definedName>
    <definedName name="solver_lhs1" localSheetId="11" hidden="1">'Sarah (solved)'!$H$12:$H$16</definedName>
    <definedName name="solver_lhs2" localSheetId="2" hidden="1">BMZ!$I$5:$I$9</definedName>
    <definedName name="solver_lhs2" localSheetId="3" hidden="1">'BMZ (solved)'!$I$5:$I$9</definedName>
    <definedName name="solver_lhs2" localSheetId="0" hidden="1">'Distribution Unlimited'!$J$4:$J$8</definedName>
    <definedName name="solver_lhs2" localSheetId="1" hidden="1">'Distribution Unlimited (solved)'!$J$4:$J$8</definedName>
    <definedName name="solver_lhs2" localSheetId="4" hidden="1">'Expanded BMZ'!$I$6:$I$12</definedName>
    <definedName name="solver_lhs2" localSheetId="5" hidden="1">'Expanded BMZ (solved)'!$I$6:$I$12</definedName>
    <definedName name="solver_lhs2" localSheetId="6" hidden="1">Littletown!$I$6:$I$12</definedName>
    <definedName name="solver_lhs2" localSheetId="8" hidden="1">'Littletown (2)'!$I$6:$I$12</definedName>
    <definedName name="solver_lhs2" localSheetId="9" hidden="1">'Littletown (solved)'!$I$6:$I$12</definedName>
    <definedName name="solver_lhs2" localSheetId="10" hidden="1">Sarah!$H$14:$H$20</definedName>
    <definedName name="solver_lhs2" localSheetId="11" hidden="1">'Sarah (solved)'!$H$14:$H$20</definedName>
    <definedName name="solver_lin" localSheetId="2" hidden="1">1</definedName>
    <definedName name="solver_lin" localSheetId="3" hidden="1">1</definedName>
    <definedName name="solver_lin" localSheetId="0" hidden="1">1</definedName>
    <definedName name="solver_lin" localSheetId="1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lin" localSheetId="8" hidden="1">1</definedName>
    <definedName name="solver_lin" localSheetId="9" hidden="1">1</definedName>
    <definedName name="solver_lin" localSheetId="10" hidden="1">1</definedName>
    <definedName name="solver_lin" localSheetId="11" hidden="1">1</definedName>
    <definedName name="solver_mip" localSheetId="2" hidden="1">2147483647</definedName>
    <definedName name="solver_mip" localSheetId="3" hidden="1">2147483647</definedName>
    <definedName name="solver_mip" localSheetId="0" hidden="1">2147483647</definedName>
    <definedName name="solver_mip" localSheetId="1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8" hidden="1">2147483647</definedName>
    <definedName name="solver_mip" localSheetId="9" hidden="1">2147483647</definedName>
    <definedName name="solver_mip" localSheetId="10" hidden="1">2147483647</definedName>
    <definedName name="solver_mip" localSheetId="11" hidden="1">2147483647</definedName>
    <definedName name="solver_mni" localSheetId="2" hidden="1">30</definedName>
    <definedName name="solver_mni" localSheetId="3" hidden="1">30</definedName>
    <definedName name="solver_mni" localSheetId="0" hidden="1">30</definedName>
    <definedName name="solver_mni" localSheetId="1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8" hidden="1">30</definedName>
    <definedName name="solver_mni" localSheetId="9" hidden="1">30</definedName>
    <definedName name="solver_mni" localSheetId="10" hidden="1">30</definedName>
    <definedName name="solver_mni" localSheetId="11" hidden="1">30</definedName>
    <definedName name="solver_mrt" localSheetId="2" hidden="1">0.075</definedName>
    <definedName name="solver_mrt" localSheetId="3" hidden="1">0.075</definedName>
    <definedName name="solver_mrt" localSheetId="0" hidden="1">0.075</definedName>
    <definedName name="solver_mrt" localSheetId="1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8" hidden="1">0.075</definedName>
    <definedName name="solver_mrt" localSheetId="9" hidden="1">0.075</definedName>
    <definedName name="solver_mrt" localSheetId="10" hidden="1">0.075</definedName>
    <definedName name="solver_mrt" localSheetId="11" hidden="1">0.075</definedName>
    <definedName name="solver_msl" localSheetId="2" hidden="1">2</definedName>
    <definedName name="solver_msl" localSheetId="3" hidden="1">2</definedName>
    <definedName name="solver_msl" localSheetId="0" hidden="1">2</definedName>
    <definedName name="solver_msl" localSheetId="1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8" hidden="1">2</definedName>
    <definedName name="solver_msl" localSheetId="9" hidden="1">2</definedName>
    <definedName name="solver_msl" localSheetId="10" hidden="1">2</definedName>
    <definedName name="solver_msl" localSheetId="11" hidden="1">2</definedName>
    <definedName name="solver_neg" localSheetId="2" hidden="1">1</definedName>
    <definedName name="solver_neg" localSheetId="3" hidden="1">1</definedName>
    <definedName name="solver_neg" localSheetId="0" hidden="1">1</definedName>
    <definedName name="solver_neg" localSheetId="1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8" hidden="1">1</definedName>
    <definedName name="solver_neg" localSheetId="9" hidden="1">1</definedName>
    <definedName name="solver_neg" localSheetId="10" hidden="1">1</definedName>
    <definedName name="solver_neg" localSheetId="11" hidden="1">1</definedName>
    <definedName name="solver_nod" localSheetId="2" hidden="1">2147483647</definedName>
    <definedName name="solver_nod" localSheetId="3" hidden="1">2147483647</definedName>
    <definedName name="solver_nod" localSheetId="0" hidden="1">2147483647</definedName>
    <definedName name="solver_nod" localSheetId="1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8" hidden="1">2147483647</definedName>
    <definedName name="solver_nod" localSheetId="9" hidden="1">2147483647</definedName>
    <definedName name="solver_nod" localSheetId="10" hidden="1">2147483647</definedName>
    <definedName name="solver_nod" localSheetId="11" hidden="1">2147483647</definedName>
    <definedName name="solver_nso" localSheetId="3" hidden="1">10000</definedName>
    <definedName name="solver_nso" localSheetId="0" hidden="1">10000</definedName>
    <definedName name="solver_nso" localSheetId="5" hidden="1">10000</definedName>
    <definedName name="solver_nso" localSheetId="9" hidden="1">10000</definedName>
    <definedName name="solver_nso" localSheetId="11" hidden="1">10000</definedName>
    <definedName name="solver_num" localSheetId="2" hidden="1">2</definedName>
    <definedName name="solver_num" localSheetId="3" hidden="1">2</definedName>
    <definedName name="solver_num" localSheetId="0" hidden="1">2</definedName>
    <definedName name="solver_num" localSheetId="1" hidden="1">2</definedName>
    <definedName name="solver_num" localSheetId="4" hidden="1">2</definedName>
    <definedName name="solver_num" localSheetId="5" hidden="1">2</definedName>
    <definedName name="solver_num" localSheetId="6" hidden="1">1</definedName>
    <definedName name="solver_num" localSheetId="8" hidden="1">1</definedName>
    <definedName name="solver_num" localSheetId="9" hidden="1">1</definedName>
    <definedName name="solver_num" localSheetId="10" hidden="1">1</definedName>
    <definedName name="solver_num" localSheetId="11" hidden="1">1</definedName>
    <definedName name="solver_nwt" localSheetId="2" hidden="1">1</definedName>
    <definedName name="solver_nwt" localSheetId="3" hidden="1">1</definedName>
    <definedName name="solver_nwt" localSheetId="0" hidden="1">1</definedName>
    <definedName name="solver_nwt" localSheetId="1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8" hidden="1">1</definedName>
    <definedName name="solver_nwt" localSheetId="9" hidden="1">1</definedName>
    <definedName name="solver_nwt" localSheetId="10" hidden="1">1</definedName>
    <definedName name="solver_nwt" localSheetId="11" hidden="1">1</definedName>
    <definedName name="solver_opt" localSheetId="2" hidden="1">BMZ!$D$14</definedName>
    <definedName name="solver_opt" localSheetId="3" hidden="1">'BMZ (solved)'!$D$14</definedName>
    <definedName name="solver_opt" localSheetId="0" hidden="1">'Distribution Unlimited'!$D$11</definedName>
    <definedName name="solver_opt" localSheetId="1" hidden="1">'Distribution Unlimited (solved)'!$D$11</definedName>
    <definedName name="solver_opt" localSheetId="4" hidden="1">'Expanded BMZ'!$D$21</definedName>
    <definedName name="solver_opt" localSheetId="5" hidden="1">'Expanded BMZ (solved)'!$D$21</definedName>
    <definedName name="solver_opt" localSheetId="6" hidden="1">Littletown!$D$29</definedName>
    <definedName name="solver_opt" localSheetId="8" hidden="1">'Littletown (2)'!$D$29</definedName>
    <definedName name="solver_opt" localSheetId="9" hidden="1">'Littletown (solved)'!$D$29</definedName>
    <definedName name="solver_opt" localSheetId="10" hidden="1">Sarah!$D$23</definedName>
    <definedName name="solver_opt" localSheetId="11" hidden="1">'Sarah (solved)'!$D$23</definedName>
    <definedName name="solver_pre" localSheetId="2" hidden="1">0.000001</definedName>
    <definedName name="solver_pre" localSheetId="3" hidden="1">0.000001</definedName>
    <definedName name="solver_pre" localSheetId="0" hidden="1">0.000001</definedName>
    <definedName name="solver_pre" localSheetId="1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8" hidden="1">0.000001</definedName>
    <definedName name="solver_pre" localSheetId="9" hidden="1">0.000001</definedName>
    <definedName name="solver_pre" localSheetId="10" hidden="1">0.000001</definedName>
    <definedName name="solver_pre" localSheetId="11" hidden="1">0.000001</definedName>
    <definedName name="solver_rbv" localSheetId="2" hidden="1">1</definedName>
    <definedName name="solver_rbv" localSheetId="3" hidden="1">1</definedName>
    <definedName name="solver_rbv" localSheetId="0" hidden="1">1</definedName>
    <definedName name="solver_rbv" localSheetId="1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8" hidden="1">1</definedName>
    <definedName name="solver_rbv" localSheetId="9" hidden="1">1</definedName>
    <definedName name="solver_rbv" localSheetId="10" hidden="1">1</definedName>
    <definedName name="solver_rbv" localSheetId="11" hidden="1">1</definedName>
    <definedName name="solver_rel1" localSheetId="2" hidden="1">1</definedName>
    <definedName name="solver_rel1" localSheetId="3" hidden="1">1</definedName>
    <definedName name="solver_rel1" localSheetId="0" hidden="1">1</definedName>
    <definedName name="solver_rel1" localSheetId="1" hidden="1">1</definedName>
    <definedName name="solver_rel1" localSheetId="4" hidden="1">1</definedName>
    <definedName name="solver_rel1" localSheetId="5" hidden="1">1</definedName>
    <definedName name="solver_rel1" localSheetId="6" hidden="1">2</definedName>
    <definedName name="solver_rel1" localSheetId="8" hidden="1">2</definedName>
    <definedName name="solver_rel1" localSheetId="9" hidden="1">2</definedName>
    <definedName name="solver_rel1" localSheetId="10" hidden="1">2</definedName>
    <definedName name="solver_rel1" localSheetId="11" hidden="1">2</definedName>
    <definedName name="solver_rel2" localSheetId="2" hidden="1">2</definedName>
    <definedName name="solver_rel2" localSheetId="3" hidden="1">2</definedName>
    <definedName name="solver_rel2" localSheetId="0" hidden="1">2</definedName>
    <definedName name="solver_rel2" localSheetId="1" hidden="1">2</definedName>
    <definedName name="solver_rel2" localSheetId="4" hidden="1">2</definedName>
    <definedName name="solver_rel2" localSheetId="5" hidden="1">2</definedName>
    <definedName name="solver_rel2" localSheetId="6" hidden="1">2</definedName>
    <definedName name="solver_rel2" localSheetId="8" hidden="1">2</definedName>
    <definedName name="solver_rel2" localSheetId="9" hidden="1">2</definedName>
    <definedName name="solver_rel2" localSheetId="10" hidden="1">2</definedName>
    <definedName name="solver_rel2" localSheetId="11" hidden="1">2</definedName>
    <definedName name="solver_rhs1" localSheetId="2" hidden="1">BMZ!$F$4:$F$12</definedName>
    <definedName name="solver_rhs1" localSheetId="3" hidden="1">'BMZ (solved)'!Capacity</definedName>
    <definedName name="solver_rhs1" localSheetId="0" hidden="1">Capacity</definedName>
    <definedName name="solver_rhs1" localSheetId="1" hidden="1">'Distribution Unlimited (solved)'!Capacity</definedName>
    <definedName name="solver_rhs1" localSheetId="4" hidden="1">'Expanded BMZ'!$F$4:$F$19</definedName>
    <definedName name="solver_rhs1" localSheetId="5" hidden="1">'Expanded BMZ (solved)'!Capacity</definedName>
    <definedName name="solver_rhs1" localSheetId="6" hidden="1">Littletown!$K$4:$K$13</definedName>
    <definedName name="solver_rhs1" localSheetId="8" hidden="1">'Littletown (2)'!$K$4:$K$13</definedName>
    <definedName name="solver_rhs1" localSheetId="9" hidden="1">'Littletown (solved)'!$K$4:$K$13</definedName>
    <definedName name="solver_rhs1" localSheetId="10" hidden="1">Sarah!$J$12:$J$16</definedName>
    <definedName name="solver_rhs1" localSheetId="11" hidden="1">'Sarah (solved)'!SupplyDemand</definedName>
    <definedName name="solver_rhs2" localSheetId="2" hidden="1">BMZ!$K$5:$K$9</definedName>
    <definedName name="solver_rhs2" localSheetId="3" hidden="1">'BMZ (solved)'!SupplyDemand</definedName>
    <definedName name="solver_rhs2" localSheetId="0" hidden="1">SupplyDemand</definedName>
    <definedName name="solver_rhs2" localSheetId="1" hidden="1">'Distribution Unlimited (solved)'!SupplyDemand</definedName>
    <definedName name="solver_rhs2" localSheetId="4" hidden="1">'Expanded BMZ'!$K$6:$K$12</definedName>
    <definedName name="solver_rhs2" localSheetId="5" hidden="1">'Expanded BMZ (solved)'!SupplyDemand</definedName>
    <definedName name="solver_rhs2" localSheetId="6" hidden="1">Littletown!$K$4:$K$12</definedName>
    <definedName name="solver_rhs2" localSheetId="8" hidden="1">'Littletown (2)'!$K$4:$K$12</definedName>
    <definedName name="solver_rhs2" localSheetId="9" hidden="1">'Littletown (solved)'!$K$4:$K$12</definedName>
    <definedName name="solver_rhs2" localSheetId="10" hidden="1">Sarah!$J$12:$J$20</definedName>
    <definedName name="solver_rhs2" localSheetId="11" hidden="1">'Sarah (solved)'!$J$12:$J$20</definedName>
    <definedName name="solver_rlx" localSheetId="2" hidden="1">2</definedName>
    <definedName name="solver_rlx" localSheetId="3" hidden="1">2</definedName>
    <definedName name="solver_rlx" localSheetId="0" hidden="1">2</definedName>
    <definedName name="solver_rlx" localSheetId="1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8" hidden="1">2</definedName>
    <definedName name="solver_rlx" localSheetId="9" hidden="1">2</definedName>
    <definedName name="solver_rlx" localSheetId="10" hidden="1">2</definedName>
    <definedName name="solver_rlx" localSheetId="11" hidden="1">2</definedName>
    <definedName name="solver_rsd" localSheetId="2" hidden="1">0</definedName>
    <definedName name="solver_rsd" localSheetId="3" hidden="1">0</definedName>
    <definedName name="solver_rsd" localSheetId="0" hidden="1">0</definedName>
    <definedName name="solver_rsd" localSheetId="1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8" hidden="1">0</definedName>
    <definedName name="solver_rsd" localSheetId="9" hidden="1">0</definedName>
    <definedName name="solver_rsd" localSheetId="10" hidden="1">0</definedName>
    <definedName name="solver_rsd" localSheetId="11" hidden="1">0</definedName>
    <definedName name="solver_scl" localSheetId="2" hidden="1">2</definedName>
    <definedName name="solver_scl" localSheetId="3" hidden="1">2</definedName>
    <definedName name="solver_scl" localSheetId="0" hidden="1">2</definedName>
    <definedName name="solver_scl" localSheetId="1" hidden="1">2</definedName>
    <definedName name="solver_scl" localSheetId="4" hidden="1">2</definedName>
    <definedName name="solver_scl" localSheetId="5" hidden="1">2</definedName>
    <definedName name="solver_scl" localSheetId="6" hidden="1">2</definedName>
    <definedName name="solver_scl" localSheetId="8" hidden="1">2</definedName>
    <definedName name="solver_scl" localSheetId="9" hidden="1">2</definedName>
    <definedName name="solver_scl" localSheetId="10" hidden="1">2</definedName>
    <definedName name="solver_scl" localSheetId="11" hidden="1">2</definedName>
    <definedName name="solver_sho" localSheetId="2" hidden="1">2</definedName>
    <definedName name="solver_sho" localSheetId="3" hidden="1">2</definedName>
    <definedName name="solver_sho" localSheetId="0" hidden="1">2</definedName>
    <definedName name="solver_sho" localSheetId="1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8" hidden="1">2</definedName>
    <definedName name="solver_sho" localSheetId="9" hidden="1">2</definedName>
    <definedName name="solver_sho" localSheetId="10" hidden="1">2</definedName>
    <definedName name="solver_sho" localSheetId="11" hidden="1">2</definedName>
    <definedName name="solver_ssz" localSheetId="2" hidden="1">100</definedName>
    <definedName name="solver_ssz" localSheetId="3" hidden="1">100</definedName>
    <definedName name="solver_ssz" localSheetId="0" hidden="1">100</definedName>
    <definedName name="solver_ssz" localSheetId="1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8" hidden="1">100</definedName>
    <definedName name="solver_ssz" localSheetId="9" hidden="1">100</definedName>
    <definedName name="solver_ssz" localSheetId="10" hidden="1">100</definedName>
    <definedName name="solver_ssz" localSheetId="11" hidden="1">100</definedName>
    <definedName name="solver_tim" localSheetId="2" hidden="1">100</definedName>
    <definedName name="solver_tim" localSheetId="3" hidden="1">100</definedName>
    <definedName name="solver_tim" localSheetId="0" hidden="1">100</definedName>
    <definedName name="solver_tim" localSheetId="1" hidden="1">100</definedName>
    <definedName name="solver_tim" localSheetId="4" hidden="1">100</definedName>
    <definedName name="solver_tim" localSheetId="5" hidden="1">100</definedName>
    <definedName name="solver_tim" localSheetId="6" hidden="1">100</definedName>
    <definedName name="solver_tim" localSheetId="8" hidden="1">100</definedName>
    <definedName name="solver_tim" localSheetId="9" hidden="1">100</definedName>
    <definedName name="solver_tim" localSheetId="10" hidden="1">100</definedName>
    <definedName name="solver_tim" localSheetId="11" hidden="1">100</definedName>
    <definedName name="solver_tol" localSheetId="2" hidden="1">0</definedName>
    <definedName name="solver_tol" localSheetId="3" hidden="1">0</definedName>
    <definedName name="solver_tol" localSheetId="0" hidden="1">0</definedName>
    <definedName name="solver_tol" localSheetId="1" hidden="1">0</definedName>
    <definedName name="solver_tol" localSheetId="4" hidden="1">0</definedName>
    <definedName name="solver_tol" localSheetId="5" hidden="1">0</definedName>
    <definedName name="solver_tol" localSheetId="6" hidden="1">0</definedName>
    <definedName name="solver_tol" localSheetId="8" hidden="1">0</definedName>
    <definedName name="solver_tol" localSheetId="9" hidden="1">0</definedName>
    <definedName name="solver_tol" localSheetId="10" hidden="1">0</definedName>
    <definedName name="solver_tol" localSheetId="11" hidden="1">0</definedName>
    <definedName name="solver_typ" localSheetId="2" hidden="1">1</definedName>
    <definedName name="solver_typ" localSheetId="3" hidden="1">1</definedName>
    <definedName name="solver_typ" localSheetId="0" hidden="1">2</definedName>
    <definedName name="solver_typ" localSheetId="1" hidden="1">2</definedName>
    <definedName name="solver_typ" localSheetId="4" hidden="1">1</definedName>
    <definedName name="solver_typ" localSheetId="5" hidden="1">1</definedName>
    <definedName name="solver_typ" localSheetId="6" hidden="1">2</definedName>
    <definedName name="solver_typ" localSheetId="8" hidden="1">2</definedName>
    <definedName name="solver_typ" localSheetId="9" hidden="1">2</definedName>
    <definedName name="solver_typ" localSheetId="10" hidden="1">2</definedName>
    <definedName name="solver_typ" localSheetId="11" hidden="1">2</definedName>
    <definedName name="solver_val" localSheetId="2" hidden="1">0</definedName>
    <definedName name="solver_val" localSheetId="3" hidden="1">0</definedName>
    <definedName name="solver_val" localSheetId="0" hidden="1">0</definedName>
    <definedName name="solver_val" localSheetId="1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8" hidden="1">0</definedName>
    <definedName name="solver_val" localSheetId="9" hidden="1">0</definedName>
    <definedName name="solver_val" localSheetId="10" hidden="1">0</definedName>
    <definedName name="solver_val" localSheetId="11" hidden="1">0</definedName>
    <definedName name="solver_ver" localSheetId="2" hidden="1">3</definedName>
    <definedName name="solver_ver" localSheetId="3" hidden="1">3</definedName>
    <definedName name="solver_ver" localSheetId="0" hidden="1">3</definedName>
    <definedName name="solver_ver" localSheetId="1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8" hidden="1">3</definedName>
    <definedName name="solver_ver" localSheetId="9" hidden="1">3</definedName>
    <definedName name="solver_ver" localSheetId="10" hidden="1">3</definedName>
    <definedName name="solver_ver" localSheetId="11" hidden="1">3</definedName>
    <definedName name="SupplyDemand" localSheetId="2">BMZ!$K$5:$K$9</definedName>
    <definedName name="SupplyDemand" localSheetId="3">'BMZ (solved)'!$K$5:$K$9</definedName>
    <definedName name="SupplyDemand" localSheetId="1">'Distribution Unlimited (solved)'!$L$4:$L$8</definedName>
    <definedName name="SupplyDemand" localSheetId="4">'Expanded BMZ'!$K$6:$K$12</definedName>
    <definedName name="SupplyDemand" localSheetId="5">'Expanded BMZ (solved)'!$K$6:$K$12</definedName>
    <definedName name="SupplyDemand" localSheetId="6">Littletown!$K$4:$K$13</definedName>
    <definedName name="SupplyDemand" localSheetId="8">'Littletown (2)'!$K$4:$K$13</definedName>
    <definedName name="SupplyDemand" localSheetId="9">'Littletown (solved)'!$K$4:$K$13</definedName>
    <definedName name="SupplyDemand" localSheetId="10">Sarah!$J$12:$J$16</definedName>
    <definedName name="SupplyDemand" localSheetId="11">'Sarah (solved)'!$J$12:$J$16</definedName>
    <definedName name="SupplyDemand">'Distribution Unlimited'!$L$4:$L$8</definedName>
    <definedName name="To" localSheetId="2">BMZ!$C$4:$C$12</definedName>
    <definedName name="To" localSheetId="3">'BMZ (solved)'!$C$4:$C$12</definedName>
    <definedName name="To" localSheetId="1">'Distribution Unlimited (solved)'!$C$4:$C$9</definedName>
    <definedName name="To" localSheetId="4">'Expanded BMZ'!$C$4:$C$19</definedName>
    <definedName name="To" localSheetId="5">'Expanded BMZ (solved)'!$C$4:$C$19</definedName>
    <definedName name="To" localSheetId="6">Littletown!$C$4:$C$27</definedName>
    <definedName name="To" localSheetId="8">'Littletown (2)'!$C$4:$C$27</definedName>
    <definedName name="To" localSheetId="9">'Littletown (solved)'!$C$4:$C$27</definedName>
    <definedName name="To" localSheetId="10">Sarah!$C$12:$C$21</definedName>
    <definedName name="To" localSheetId="11">'Sarah (solved)'!$C$12:$C$21</definedName>
    <definedName name="To">'Distribution Unlimited'!$C$4:$C$9</definedName>
    <definedName name="TotalCost" localSheetId="1">'Distribution Unlimited (solved)'!$D$11</definedName>
    <definedName name="TotalCost" localSheetId="10">Sarah!$D$23</definedName>
    <definedName name="TotalCost" localSheetId="11">'Sarah (solved)'!$D$23</definedName>
    <definedName name="TotalCost">'Distribution Unlimited'!$D$11</definedName>
    <definedName name="TotalDistance" localSheetId="8">'Littletown (2)'!$D$29</definedName>
    <definedName name="TotalDistance" localSheetId="9">'Littletown (solved)'!$D$29</definedName>
    <definedName name="TotalDistance">Littletown!$D$29</definedName>
    <definedName name="TradeIn1" localSheetId="11">'Sarah (solved)'!$D$5</definedName>
    <definedName name="TradeIn1">Sarah!$D$5</definedName>
    <definedName name="TradeIn2" localSheetId="11">'Sarah (solved)'!$D$6</definedName>
    <definedName name="TradeIn2">Sarah!$D$6</definedName>
    <definedName name="TradeIn3" localSheetId="11">'Sarah (solved)'!$D$7</definedName>
    <definedName name="TradeIn3">Sarah!$D$7</definedName>
    <definedName name="TradeIn4" localSheetId="11">'Sarah (solved)'!$D$8</definedName>
    <definedName name="TradeIn4">Sarah!$D$8</definedName>
    <definedName name="UnitCost" localSheetId="1">'Distribution Unlimited (solved)'!$G$4:$G$9</definedName>
    <definedName name="UnitCost">'Distribution Unlimited'!$G$4:$G$9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8" l="1"/>
  <c r="G4" i="14"/>
  <c r="G3" i="14"/>
  <c r="G5" i="14"/>
  <c r="G6" i="14"/>
  <c r="J6" i="1"/>
  <c r="D11" i="1"/>
  <c r="D29" i="8"/>
  <c r="I4" i="5"/>
  <c r="D14" i="5" s="1"/>
  <c r="J5" i="1"/>
  <c r="J7" i="1"/>
  <c r="J8" i="1"/>
  <c r="J4" i="1"/>
  <c r="I5" i="13"/>
  <c r="I6" i="13"/>
  <c r="I7" i="13"/>
  <c r="I8" i="13"/>
  <c r="I9" i="13"/>
  <c r="I10" i="13"/>
  <c r="I11" i="13"/>
  <c r="I12" i="13"/>
  <c r="I4" i="13"/>
  <c r="D29" i="13"/>
  <c r="I13" i="13"/>
  <c r="E21" i="11" l="1"/>
  <c r="E20" i="11"/>
  <c r="E19" i="11"/>
  <c r="E18" i="11"/>
  <c r="E17" i="11"/>
  <c r="H16" i="11"/>
  <c r="E16" i="11"/>
  <c r="H15" i="11"/>
  <c r="E15" i="11"/>
  <c r="H14" i="11"/>
  <c r="E14" i="11"/>
  <c r="H13" i="11"/>
  <c r="E13" i="11"/>
  <c r="H12" i="11"/>
  <c r="E12" i="11"/>
  <c r="E21" i="10"/>
  <c r="E20" i="10"/>
  <c r="E19" i="10"/>
  <c r="E18" i="10"/>
  <c r="E17" i="10"/>
  <c r="H16" i="10"/>
  <c r="E16" i="10"/>
  <c r="H15" i="10"/>
  <c r="E15" i="10"/>
  <c r="H14" i="10"/>
  <c r="E14" i="10"/>
  <c r="H13" i="10"/>
  <c r="E13" i="10"/>
  <c r="H12" i="10"/>
  <c r="E12" i="10"/>
  <c r="D23" i="11" l="1"/>
  <c r="D23" i="10"/>
  <c r="D29" i="9"/>
  <c r="I13" i="9"/>
  <c r="I12" i="9"/>
  <c r="I11" i="9"/>
  <c r="I10" i="9"/>
  <c r="I9" i="9"/>
  <c r="I8" i="9"/>
  <c r="I7" i="9"/>
  <c r="I6" i="9"/>
  <c r="I5" i="9"/>
  <c r="I4" i="9"/>
  <c r="I13" i="8"/>
  <c r="I12" i="8"/>
  <c r="I11" i="8"/>
  <c r="I10" i="8"/>
  <c r="I9" i="8"/>
  <c r="I8" i="8"/>
  <c r="I7" i="8"/>
  <c r="I6" i="8"/>
  <c r="I5" i="8"/>
  <c r="I14" i="7" l="1"/>
  <c r="I13" i="7"/>
  <c r="I12" i="7"/>
  <c r="I11" i="7"/>
  <c r="I10" i="7"/>
  <c r="I9" i="7"/>
  <c r="I8" i="7"/>
  <c r="I7" i="7"/>
  <c r="I6" i="7"/>
  <c r="I5" i="7"/>
  <c r="I4" i="7"/>
  <c r="I10" i="6"/>
  <c r="I9" i="6"/>
  <c r="I8" i="6"/>
  <c r="I7" i="6"/>
  <c r="I6" i="6"/>
  <c r="I5" i="6"/>
  <c r="I4" i="6"/>
  <c r="D14" i="6" s="1"/>
  <c r="D21" i="7" l="1"/>
  <c r="I10" i="5"/>
  <c r="I9" i="5"/>
  <c r="I8" i="5"/>
  <c r="I7" i="5"/>
  <c r="I6" i="5"/>
  <c r="I5" i="5"/>
  <c r="I14" i="4" l="1"/>
  <c r="I13" i="4"/>
  <c r="I12" i="4"/>
  <c r="I11" i="4"/>
  <c r="I10" i="4"/>
  <c r="I9" i="4"/>
  <c r="I8" i="4"/>
  <c r="I7" i="4"/>
  <c r="I6" i="4"/>
  <c r="I5" i="4"/>
  <c r="I4" i="4"/>
  <c r="D21" i="4" l="1"/>
  <c r="D11" i="3"/>
  <c r="J8" i="3"/>
  <c r="J7" i="3"/>
  <c r="J6" i="3"/>
  <c r="J5" i="3"/>
  <c r="J4" i="3"/>
</calcChain>
</file>

<file path=xl/sharedStrings.xml><?xml version="1.0" encoding="utf-8"?>
<sst xmlns="http://schemas.openxmlformats.org/spreadsheetml/2006/main" count="898" uniqueCount="132">
  <si>
    <t>From</t>
  </si>
  <si>
    <t>To</t>
  </si>
  <si>
    <t>Ship</t>
  </si>
  <si>
    <t>Capacity</t>
  </si>
  <si>
    <t>Unit Cost</t>
  </si>
  <si>
    <t>Nodes</t>
  </si>
  <si>
    <t>Net Flow</t>
  </si>
  <si>
    <t>Supply/Demand</t>
  </si>
  <si>
    <t>F1</t>
  </si>
  <si>
    <t>DC</t>
  </si>
  <si>
    <t>W1</t>
  </si>
  <si>
    <t>F2</t>
  </si>
  <si>
    <t>W2</t>
  </si>
  <si>
    <t>=</t>
  </si>
  <si>
    <t>Distribution Unlimited Co. Minimum Cost Flow Problem</t>
  </si>
  <si>
    <t>Total Cost</t>
  </si>
  <si>
    <t>NetFlow</t>
  </si>
  <si>
    <t>SupplyDemand</t>
  </si>
  <si>
    <t>TotalCost</t>
  </si>
  <si>
    <t>UnitCost</t>
  </si>
  <si>
    <t>Range Name</t>
  </si>
  <si>
    <t>Cells</t>
  </si>
  <si>
    <t>F5:F8</t>
  </si>
  <si>
    <t>B4:B9</t>
  </si>
  <si>
    <t>J4:J8</t>
  </si>
  <si>
    <t>I4:I8</t>
  </si>
  <si>
    <t>D4:D9</t>
  </si>
  <si>
    <t>L4:L8</t>
  </si>
  <si>
    <t>C4:C9</t>
  </si>
  <si>
    <t>D11</t>
  </si>
  <si>
    <t>G4:G9</t>
  </si>
  <si>
    <t>&lt;=</t>
  </si>
  <si>
    <t>BMZ Co. Expanded Maximum Flow Problem</t>
  </si>
  <si>
    <t>Stuttgart</t>
  </si>
  <si>
    <t>Rotterdam</t>
  </si>
  <si>
    <t>F4:F19</t>
  </si>
  <si>
    <t>Bordeaux</t>
  </si>
  <si>
    <t>Berlin</t>
  </si>
  <si>
    <t>B4:B19</t>
  </si>
  <si>
    <t>Lisbon</t>
  </si>
  <si>
    <t>Hamburg</t>
  </si>
  <si>
    <t>MaxFlow</t>
  </si>
  <si>
    <t>D21</t>
  </si>
  <si>
    <t>I4:I14</t>
  </si>
  <si>
    <t>H4:H14</t>
  </si>
  <si>
    <t>New York</t>
  </si>
  <si>
    <t>D4:D19</t>
  </si>
  <si>
    <t>Boston</t>
  </si>
  <si>
    <t>K6:K12</t>
  </si>
  <si>
    <t>New Orleans</t>
  </si>
  <si>
    <t>C4:C19</t>
  </si>
  <si>
    <t>Los Angeles</t>
  </si>
  <si>
    <t>Seattle</t>
  </si>
  <si>
    <t>Maximum Flow</t>
  </si>
  <si>
    <t>BMZ Co. Maximum Flow Problem</t>
  </si>
  <si>
    <t>F4:F12</t>
  </si>
  <si>
    <t>B4:B12</t>
  </si>
  <si>
    <t>D14</t>
  </si>
  <si>
    <t>I4:I10</t>
  </si>
  <si>
    <t>H4:H10</t>
  </si>
  <si>
    <t>D4:D12</t>
  </si>
  <si>
    <t>K5:K9</t>
  </si>
  <si>
    <t>C4:C12</t>
  </si>
  <si>
    <t>Littletown Fire Department Shortest Path Problem</t>
  </si>
  <si>
    <t>On Route</t>
  </si>
  <si>
    <t>Distance</t>
  </si>
  <si>
    <t>Fire St.</t>
  </si>
  <si>
    <t>A</t>
  </si>
  <si>
    <t>F4:F27</t>
  </si>
  <si>
    <t>B</t>
  </si>
  <si>
    <t>B4:B27</t>
  </si>
  <si>
    <t>C</t>
  </si>
  <si>
    <t>I4:I13</t>
  </si>
  <si>
    <t>H4:H13</t>
  </si>
  <si>
    <t>D</t>
  </si>
  <si>
    <t>OnRoute</t>
  </si>
  <si>
    <t>D4:D27</t>
  </si>
  <si>
    <t>E</t>
  </si>
  <si>
    <t>K4:K13</t>
  </si>
  <si>
    <t>F</t>
  </si>
  <si>
    <t>C4:C27</t>
  </si>
  <si>
    <t>G</t>
  </si>
  <si>
    <t>TotalDistance</t>
  </si>
  <si>
    <t>D29</t>
  </si>
  <si>
    <t>H</t>
  </si>
  <si>
    <t>Farm Com.</t>
  </si>
  <si>
    <t>Total Distance</t>
  </si>
  <si>
    <t>Sarah's Car Purchasing Problem</t>
  </si>
  <si>
    <t>Operating &amp;</t>
  </si>
  <si>
    <t>Trade-in Value</t>
  </si>
  <si>
    <t>Purchase</t>
  </si>
  <si>
    <t>Maint. Cost</t>
  </si>
  <si>
    <t>at End of Year</t>
  </si>
  <si>
    <t>Price</t>
  </si>
  <si>
    <t>Cost</t>
  </si>
  <si>
    <t>E12:E21</t>
  </si>
  <si>
    <t>Year 1</t>
  </si>
  <si>
    <t>B12:B21</t>
  </si>
  <si>
    <t>Year 2</t>
  </si>
  <si>
    <t>H12:H16</t>
  </si>
  <si>
    <t>Year 3</t>
  </si>
  <si>
    <t>G12:G16</t>
  </si>
  <si>
    <t>Year 4</t>
  </si>
  <si>
    <t>D12:D21</t>
  </si>
  <si>
    <t>OpMaint1</t>
  </si>
  <si>
    <t>C5</t>
  </si>
  <si>
    <t>OpMaint2</t>
  </si>
  <si>
    <t>C6</t>
  </si>
  <si>
    <t>OpMaint3</t>
  </si>
  <si>
    <t>C7</t>
  </si>
  <si>
    <t>Year 0</t>
  </si>
  <si>
    <t>OpMaint4</t>
  </si>
  <si>
    <t>C8</t>
  </si>
  <si>
    <t>PurchasePrice</t>
  </si>
  <si>
    <t>E5</t>
  </si>
  <si>
    <t>J12:J16</t>
  </si>
  <si>
    <t>C12:C21</t>
  </si>
  <si>
    <t>D23</t>
  </si>
  <si>
    <t>TradeIn1</t>
  </si>
  <si>
    <t>D5</t>
  </si>
  <si>
    <t>TradeIn2</t>
  </si>
  <si>
    <t>D6</t>
  </si>
  <si>
    <t>TradeIn3</t>
  </si>
  <si>
    <t>D7</t>
  </si>
  <si>
    <t>TradeIn4</t>
  </si>
  <si>
    <t>D8</t>
  </si>
  <si>
    <t>Values</t>
  </si>
  <si>
    <t>Node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</si>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</sst>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"/>
  </numFmts>
  <fonts count="4">
    <font>
      <sz val="9"/>
      <name val="Geneva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64" fontId="1" fillId="5" borderId="7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42" fontId="1" fillId="0" borderId="0" xfId="0" applyNumberFormat="1" applyFont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400050</xdr:colOff>
      <xdr:row>17</xdr:row>
      <xdr:rowOff>19050</xdr:rowOff>
    </xdr:from>
    <xdr:to>
      <xdr:col>17</xdr:col>
      <xdr:colOff>603205</xdr:colOff>
      <xdr:row>29</xdr:row>
      <xdr:rowOff>111430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1C76C5-CB5D-656E-C63E-D9BE87F92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2075" y="2867025"/>
          <a:ext cx="5346655" cy="20545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BF85B6-344D-48AB-9983-756B97B55335}">
  <we:reference id="wa200000018" version="21.0.0.0" store="en-US" storeType="OMEX"/>
  <we:alternateReferences>
    <we:reference id="wa200000018" version="21.0.0.0" store="WA200000018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PsiCorrectCorrmat</we:customFunctionIds>
        <we:customFunctionIds>PsiStatic</we:customFunctionIds>
        <we:customFunctionIds>PsiMakeInput</we:customFunctionIds>
      </we:customFunctionIdList>
    </a:ext>
  </we:extLst>
</we:webextension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workbookViewId="0">
      <selection activeCell="J4" sqref="J4"/>
    </sheetView>
  </sheetViews>
  <sheetFormatPr defaultColWidth="10.85546875" defaultRowHeight="12.75"/>
  <cols>
    <col min="1" max="1" width="2.85546875" style="6" customWidth="1"/>
    <col min="2" max="2" width="6.140625" style="6" bestFit="1" customWidth="1"/>
    <col min="3" max="3" width="7.7109375" style="6" customWidth="1"/>
    <col min="4" max="4" width="12" style="6" bestFit="1" customWidth="1"/>
    <col min="5" max="5" width="3.140625" style="6" customWidth="1"/>
    <col min="6" max="6" width="9.28515625" style="6" bestFit="1" customWidth="1"/>
    <col min="7" max="7" width="10" style="6" bestFit="1" customWidth="1"/>
    <col min="8" max="8" width="5.85546875" style="6" customWidth="1"/>
    <col min="9" max="9" width="6.42578125" style="6" bestFit="1" customWidth="1"/>
    <col min="10" max="10" width="22.85546875" style="6" customWidth="1"/>
    <col min="11" max="11" width="2.28515625" style="6" bestFit="1" customWidth="1"/>
    <col min="12" max="12" width="16.140625" style="6" bestFit="1" customWidth="1"/>
    <col min="13" max="13" width="5.85546875" style="6" customWidth="1"/>
    <col min="14" max="14" width="15.140625" style="7" bestFit="1" customWidth="1"/>
    <col min="15" max="15" width="7" style="7" bestFit="1" customWidth="1"/>
    <col min="16" max="16384" width="10.85546875" style="6"/>
  </cols>
  <sheetData>
    <row r="1" spans="1:15" ht="18">
      <c r="A1" s="5" t="s">
        <v>14</v>
      </c>
    </row>
    <row r="2" spans="1:15" ht="13.5" thickBot="1"/>
    <row r="3" spans="1:15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G3" s="8" t="s">
        <v>4</v>
      </c>
      <c r="I3" s="8" t="s">
        <v>5</v>
      </c>
      <c r="J3" s="8" t="s">
        <v>6</v>
      </c>
      <c r="K3" s="8"/>
      <c r="L3" s="8" t="s">
        <v>7</v>
      </c>
      <c r="N3" s="9" t="s">
        <v>20</v>
      </c>
      <c r="O3" s="10" t="s">
        <v>21</v>
      </c>
    </row>
    <row r="4" spans="1:15">
      <c r="B4" s="6" t="s">
        <v>8</v>
      </c>
      <c r="C4" s="6" t="s">
        <v>10</v>
      </c>
      <c r="D4" s="14">
        <v>30</v>
      </c>
      <c r="G4" s="13">
        <v>700</v>
      </c>
      <c r="I4" s="6" t="s">
        <v>8</v>
      </c>
      <c r="J4" s="6">
        <f>SUMIF(From,I4,Ship)-SUMIF(To,I4,Ship)</f>
        <v>80</v>
      </c>
      <c r="K4" s="6" t="s">
        <v>13</v>
      </c>
      <c r="L4" s="12">
        <v>80</v>
      </c>
      <c r="N4" s="1" t="s">
        <v>3</v>
      </c>
      <c r="O4" s="2" t="s">
        <v>22</v>
      </c>
    </row>
    <row r="5" spans="1:15">
      <c r="B5" s="6" t="s">
        <v>8</v>
      </c>
      <c r="C5" s="6" t="s">
        <v>9</v>
      </c>
      <c r="D5" s="15">
        <v>50</v>
      </c>
      <c r="E5" s="6" t="s">
        <v>31</v>
      </c>
      <c r="F5" s="12">
        <v>50</v>
      </c>
      <c r="G5" s="13">
        <v>300</v>
      </c>
      <c r="I5" s="6" t="s">
        <v>11</v>
      </c>
      <c r="J5" s="6">
        <f>SUMIF(From,I5,Ship)-SUMIF(To,I5,Ship)</f>
        <v>70</v>
      </c>
      <c r="K5" s="6" t="s">
        <v>13</v>
      </c>
      <c r="L5" s="12">
        <v>70</v>
      </c>
      <c r="N5" s="1" t="s">
        <v>0</v>
      </c>
      <c r="O5" s="2" t="s">
        <v>23</v>
      </c>
    </row>
    <row r="6" spans="1:15">
      <c r="B6" s="6" t="s">
        <v>9</v>
      </c>
      <c r="C6" s="6" t="s">
        <v>10</v>
      </c>
      <c r="D6" s="15">
        <v>30</v>
      </c>
      <c r="E6" s="6" t="s">
        <v>31</v>
      </c>
      <c r="F6" s="12">
        <v>50</v>
      </c>
      <c r="G6" s="13">
        <v>200</v>
      </c>
      <c r="I6" s="6" t="s">
        <v>9</v>
      </c>
      <c r="J6" s="6">
        <f>SUMIF(From,I6,Ship)-SUMIF(To,I6,Ship)</f>
        <v>0</v>
      </c>
      <c r="K6" s="6" t="s">
        <v>13</v>
      </c>
      <c r="L6" s="12">
        <v>0</v>
      </c>
      <c r="N6" s="1" t="s">
        <v>16</v>
      </c>
      <c r="O6" s="2" t="s">
        <v>24</v>
      </c>
    </row>
    <row r="7" spans="1:15">
      <c r="B7" s="6" t="s">
        <v>9</v>
      </c>
      <c r="C7" s="6" t="s">
        <v>12</v>
      </c>
      <c r="D7" s="15">
        <v>50</v>
      </c>
      <c r="E7" s="6" t="s">
        <v>31</v>
      </c>
      <c r="F7" s="12">
        <v>50</v>
      </c>
      <c r="G7" s="13">
        <v>400</v>
      </c>
      <c r="I7" s="6" t="s">
        <v>10</v>
      </c>
      <c r="J7" s="6">
        <f>SUMIF(From,I7,Ship)-SUMIF(To,I7,Ship)</f>
        <v>-60</v>
      </c>
      <c r="K7" s="6" t="s">
        <v>13</v>
      </c>
      <c r="L7" s="12">
        <v>-60</v>
      </c>
      <c r="N7" s="1" t="s">
        <v>5</v>
      </c>
      <c r="O7" s="2" t="s">
        <v>25</v>
      </c>
    </row>
    <row r="8" spans="1:15">
      <c r="B8" s="6" t="s">
        <v>11</v>
      </c>
      <c r="C8" s="6" t="s">
        <v>9</v>
      </c>
      <c r="D8" s="15">
        <v>30</v>
      </c>
      <c r="E8" s="6" t="s">
        <v>31</v>
      </c>
      <c r="F8" s="12">
        <v>50</v>
      </c>
      <c r="G8" s="13">
        <v>500</v>
      </c>
      <c r="I8" s="6" t="s">
        <v>12</v>
      </c>
      <c r="J8" s="6">
        <f>SUMIF(From,I8,Ship)-SUMIF(To,I8,Ship)</f>
        <v>-90</v>
      </c>
      <c r="K8" s="6" t="s">
        <v>13</v>
      </c>
      <c r="L8" s="12">
        <v>-90</v>
      </c>
      <c r="N8" s="1" t="s">
        <v>2</v>
      </c>
      <c r="O8" s="2" t="s">
        <v>26</v>
      </c>
    </row>
    <row r="9" spans="1:15">
      <c r="B9" s="6" t="s">
        <v>11</v>
      </c>
      <c r="C9" s="6" t="s">
        <v>12</v>
      </c>
      <c r="D9" s="16">
        <v>40</v>
      </c>
      <c r="G9" s="13">
        <v>1000</v>
      </c>
      <c r="N9" s="1" t="s">
        <v>17</v>
      </c>
      <c r="O9" s="2" t="s">
        <v>27</v>
      </c>
    </row>
    <row r="10" spans="1:15" ht="13.5" thickBot="1">
      <c r="N10" s="1" t="s">
        <v>1</v>
      </c>
      <c r="O10" s="2" t="s">
        <v>28</v>
      </c>
    </row>
    <row r="11" spans="1:15" ht="13.5" thickBot="1">
      <c r="C11" s="11" t="s">
        <v>15</v>
      </c>
      <c r="D11" s="17">
        <f>SUMPRODUCT(Ship,UnitCost)</f>
        <v>117000</v>
      </c>
      <c r="N11" s="1" t="s">
        <v>18</v>
      </c>
      <c r="O11" s="2" t="s">
        <v>29</v>
      </c>
    </row>
    <row r="12" spans="1:15" ht="13.5" thickBot="1">
      <c r="N12" s="3" t="s">
        <v>19</v>
      </c>
      <c r="O12" s="4" t="s">
        <v>30</v>
      </c>
    </row>
  </sheetData>
  <phoneticPr fontId="0" type="noConversion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8D54-181D-439D-AA66-74ADA8658F7F}">
  <dimension ref="A1:N29"/>
  <sheetViews>
    <sheetView workbookViewId="0">
      <selection activeCell="K31" sqref="K31"/>
    </sheetView>
  </sheetViews>
  <sheetFormatPr defaultColWidth="10.85546875" defaultRowHeight="12.75"/>
  <cols>
    <col min="1" max="1" width="2.85546875" style="6" customWidth="1"/>
    <col min="2" max="2" width="7.28515625" style="6" customWidth="1"/>
    <col min="3" max="3" width="11.7109375" style="6" customWidth="1"/>
    <col min="4" max="4" width="9.7109375" style="6" customWidth="1"/>
    <col min="5" max="5" width="2.85546875" style="6" customWidth="1"/>
    <col min="6" max="6" width="9.28515625" style="6" bestFit="1" customWidth="1"/>
    <col min="7" max="7" width="5.85546875" style="6" customWidth="1"/>
    <col min="8" max="8" width="10.28515625" style="6" customWidth="1"/>
    <col min="9" max="9" width="9.42578125" style="6" bestFit="1" customWidth="1"/>
    <col min="10" max="10" width="2.28515625" style="6" bestFit="1" customWidth="1"/>
    <col min="11" max="11" width="15.4257812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63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64</v>
      </c>
      <c r="E3" s="8"/>
      <c r="F3" s="8" t="s">
        <v>65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26" t="s">
        <v>66</v>
      </c>
      <c r="C4" s="26" t="s">
        <v>67</v>
      </c>
      <c r="D4" s="14">
        <v>1</v>
      </c>
      <c r="F4" s="12">
        <v>3</v>
      </c>
      <c r="H4" s="6" t="s">
        <v>66</v>
      </c>
      <c r="I4" s="6">
        <f>SUMIF(From,H4,OnRoute)-SUMIF(To,H4,OnRoute)</f>
        <v>1</v>
      </c>
      <c r="J4" s="6" t="s">
        <v>13</v>
      </c>
      <c r="K4" s="12">
        <v>1</v>
      </c>
      <c r="M4" s="1" t="s">
        <v>65</v>
      </c>
      <c r="N4" s="2" t="s">
        <v>68</v>
      </c>
    </row>
    <row r="5" spans="1:14">
      <c r="B5" s="6" t="s">
        <v>66</v>
      </c>
      <c r="C5" s="6" t="s">
        <v>69</v>
      </c>
      <c r="D5" s="15">
        <v>0</v>
      </c>
      <c r="F5" s="12">
        <v>6</v>
      </c>
      <c r="H5" s="6" t="s">
        <v>67</v>
      </c>
      <c r="I5" s="6">
        <f t="shared" ref="I5:I13" si="0">SUMIF(From,H5,OnRoute)-SUMIF(To,H5,OnRoute)</f>
        <v>0</v>
      </c>
      <c r="J5" s="6" t="s">
        <v>13</v>
      </c>
      <c r="K5" s="12">
        <v>0</v>
      </c>
      <c r="M5" s="1" t="s">
        <v>0</v>
      </c>
      <c r="N5" s="2" t="s">
        <v>70</v>
      </c>
    </row>
    <row r="6" spans="1:14">
      <c r="B6" s="6" t="s">
        <v>66</v>
      </c>
      <c r="C6" s="6" t="s">
        <v>71</v>
      </c>
      <c r="D6" s="15">
        <v>0</v>
      </c>
      <c r="F6" s="12">
        <v>4</v>
      </c>
      <c r="H6" s="6" t="s">
        <v>69</v>
      </c>
      <c r="I6" s="6">
        <f t="shared" si="0"/>
        <v>0</v>
      </c>
      <c r="J6" s="6" t="s">
        <v>13</v>
      </c>
      <c r="K6" s="12">
        <v>0</v>
      </c>
      <c r="M6" s="1" t="s">
        <v>16</v>
      </c>
      <c r="N6" s="2" t="s">
        <v>72</v>
      </c>
    </row>
    <row r="7" spans="1:14">
      <c r="B7" s="26" t="s">
        <v>67</v>
      </c>
      <c r="C7" s="26" t="s">
        <v>69</v>
      </c>
      <c r="D7" s="15">
        <v>1</v>
      </c>
      <c r="F7" s="12">
        <v>1</v>
      </c>
      <c r="H7" s="6" t="s">
        <v>71</v>
      </c>
      <c r="I7" s="6">
        <f t="shared" si="0"/>
        <v>0</v>
      </c>
      <c r="J7" s="6" t="s">
        <v>13</v>
      </c>
      <c r="K7" s="12">
        <v>0</v>
      </c>
      <c r="M7" s="1" t="s">
        <v>5</v>
      </c>
      <c r="N7" s="2" t="s">
        <v>73</v>
      </c>
    </row>
    <row r="8" spans="1:14">
      <c r="B8" s="6" t="s">
        <v>67</v>
      </c>
      <c r="C8" s="6" t="s">
        <v>74</v>
      </c>
      <c r="D8" s="15">
        <v>0</v>
      </c>
      <c r="F8" s="12">
        <v>6</v>
      </c>
      <c r="H8" s="6" t="s">
        <v>74</v>
      </c>
      <c r="I8" s="6">
        <f t="shared" si="0"/>
        <v>0</v>
      </c>
      <c r="J8" s="6" t="s">
        <v>13</v>
      </c>
      <c r="K8" s="12">
        <v>0</v>
      </c>
      <c r="M8" s="1" t="s">
        <v>75</v>
      </c>
      <c r="N8" s="2" t="s">
        <v>76</v>
      </c>
    </row>
    <row r="9" spans="1:14">
      <c r="B9" s="6" t="s">
        <v>69</v>
      </c>
      <c r="C9" s="6" t="s">
        <v>67</v>
      </c>
      <c r="D9" s="15">
        <v>0</v>
      </c>
      <c r="F9" s="12">
        <v>1</v>
      </c>
      <c r="H9" s="6" t="s">
        <v>77</v>
      </c>
      <c r="I9" s="6">
        <f t="shared" si="0"/>
        <v>0</v>
      </c>
      <c r="J9" s="6" t="s">
        <v>13</v>
      </c>
      <c r="K9" s="12">
        <v>0</v>
      </c>
      <c r="M9" s="1" t="s">
        <v>17</v>
      </c>
      <c r="N9" s="2" t="s">
        <v>78</v>
      </c>
    </row>
    <row r="10" spans="1:14">
      <c r="B10" s="6" t="s">
        <v>69</v>
      </c>
      <c r="C10" s="6" t="s">
        <v>71</v>
      </c>
      <c r="D10" s="15">
        <v>0</v>
      </c>
      <c r="F10" s="12">
        <v>2</v>
      </c>
      <c r="H10" s="6" t="s">
        <v>79</v>
      </c>
      <c r="I10" s="6">
        <f t="shared" si="0"/>
        <v>0</v>
      </c>
      <c r="J10" s="6" t="s">
        <v>13</v>
      </c>
      <c r="K10" s="12">
        <v>0</v>
      </c>
      <c r="M10" s="1" t="s">
        <v>1</v>
      </c>
      <c r="N10" s="2" t="s">
        <v>80</v>
      </c>
    </row>
    <row r="11" spans="1:14" ht="13.5" thickBot="1">
      <c r="B11" s="6" t="s">
        <v>69</v>
      </c>
      <c r="C11" s="6" t="s">
        <v>74</v>
      </c>
      <c r="D11" s="15">
        <v>0</v>
      </c>
      <c r="F11" s="12">
        <v>4</v>
      </c>
      <c r="H11" s="6" t="s">
        <v>81</v>
      </c>
      <c r="I11" s="6">
        <f t="shared" si="0"/>
        <v>0</v>
      </c>
      <c r="J11" s="6" t="s">
        <v>13</v>
      </c>
      <c r="K11" s="12">
        <v>0</v>
      </c>
      <c r="M11" s="3" t="s">
        <v>82</v>
      </c>
      <c r="N11" s="4" t="s">
        <v>83</v>
      </c>
    </row>
    <row r="12" spans="1:14">
      <c r="B12" s="26" t="s">
        <v>69</v>
      </c>
      <c r="C12" s="26" t="s">
        <v>77</v>
      </c>
      <c r="D12" s="15">
        <v>1</v>
      </c>
      <c r="F12" s="12">
        <v>5</v>
      </c>
      <c r="H12" s="6" t="s">
        <v>84</v>
      </c>
      <c r="I12" s="6">
        <f t="shared" si="0"/>
        <v>0</v>
      </c>
      <c r="J12" s="6" t="s">
        <v>13</v>
      </c>
      <c r="K12" s="12">
        <v>0</v>
      </c>
    </row>
    <row r="13" spans="1:14">
      <c r="B13" s="6" t="s">
        <v>71</v>
      </c>
      <c r="C13" s="6" t="s">
        <v>69</v>
      </c>
      <c r="D13" s="15">
        <v>0</v>
      </c>
      <c r="F13" s="12">
        <v>2</v>
      </c>
      <c r="H13" s="6" t="s">
        <v>85</v>
      </c>
      <c r="I13" s="6">
        <f t="shared" si="0"/>
        <v>-1</v>
      </c>
      <c r="J13" s="6" t="s">
        <v>13</v>
      </c>
      <c r="K13" s="12">
        <v>-1</v>
      </c>
    </row>
    <row r="14" spans="1:14">
      <c r="B14" s="6" t="s">
        <v>71</v>
      </c>
      <c r="C14" s="6" t="s">
        <v>77</v>
      </c>
      <c r="D14" s="15">
        <v>0</v>
      </c>
      <c r="F14" s="12">
        <v>7</v>
      </c>
    </row>
    <row r="15" spans="1:14">
      <c r="B15" s="6" t="s">
        <v>74</v>
      </c>
      <c r="C15" s="6" t="s">
        <v>77</v>
      </c>
      <c r="D15" s="15">
        <v>0</v>
      </c>
      <c r="F15" s="12">
        <v>3</v>
      </c>
    </row>
    <row r="16" spans="1:14">
      <c r="B16" s="6" t="s">
        <v>74</v>
      </c>
      <c r="C16" s="6" t="s">
        <v>79</v>
      </c>
      <c r="D16" s="15">
        <v>0</v>
      </c>
      <c r="F16" s="12">
        <v>8</v>
      </c>
    </row>
    <row r="17" spans="2:6">
      <c r="B17" s="6" t="s">
        <v>77</v>
      </c>
      <c r="C17" s="6" t="s">
        <v>74</v>
      </c>
      <c r="D17" s="15">
        <v>0</v>
      </c>
      <c r="F17" s="12">
        <v>3</v>
      </c>
    </row>
    <row r="18" spans="2:6">
      <c r="B18" s="26" t="s">
        <v>77</v>
      </c>
      <c r="C18" s="26" t="s">
        <v>79</v>
      </c>
      <c r="D18" s="15">
        <v>1</v>
      </c>
      <c r="F18" s="12">
        <v>6</v>
      </c>
    </row>
    <row r="19" spans="2:6">
      <c r="B19" s="6" t="s">
        <v>77</v>
      </c>
      <c r="C19" s="6" t="s">
        <v>81</v>
      </c>
      <c r="D19" s="15">
        <v>0</v>
      </c>
      <c r="F19" s="12">
        <v>5</v>
      </c>
    </row>
    <row r="20" spans="2:6">
      <c r="B20" s="6" t="s">
        <v>77</v>
      </c>
      <c r="C20" s="6" t="s">
        <v>84</v>
      </c>
      <c r="D20" s="15">
        <v>0</v>
      </c>
      <c r="F20" s="12">
        <v>4</v>
      </c>
    </row>
    <row r="21" spans="2:6">
      <c r="B21" s="6" t="s">
        <v>79</v>
      </c>
      <c r="C21" s="6" t="s">
        <v>81</v>
      </c>
      <c r="D21" s="15">
        <v>0</v>
      </c>
      <c r="F21" s="12">
        <v>3</v>
      </c>
    </row>
    <row r="22" spans="2:6">
      <c r="B22" s="26" t="s">
        <v>79</v>
      </c>
      <c r="C22" s="26" t="s">
        <v>85</v>
      </c>
      <c r="D22" s="15">
        <v>1</v>
      </c>
      <c r="F22" s="12">
        <v>4</v>
      </c>
    </row>
    <row r="23" spans="2:6">
      <c r="B23" s="6" t="s">
        <v>81</v>
      </c>
      <c r="C23" s="6" t="s">
        <v>79</v>
      </c>
      <c r="D23" s="15">
        <v>0</v>
      </c>
      <c r="F23" s="12">
        <v>3</v>
      </c>
    </row>
    <row r="24" spans="2:6">
      <c r="B24" s="6" t="s">
        <v>81</v>
      </c>
      <c r="C24" s="6" t="s">
        <v>84</v>
      </c>
      <c r="D24" s="15">
        <v>0</v>
      </c>
      <c r="F24" s="12">
        <v>2</v>
      </c>
    </row>
    <row r="25" spans="2:6">
      <c r="B25" s="6" t="s">
        <v>81</v>
      </c>
      <c r="C25" s="6" t="s">
        <v>85</v>
      </c>
      <c r="D25" s="15">
        <v>0</v>
      </c>
      <c r="F25" s="12">
        <v>6</v>
      </c>
    </row>
    <row r="26" spans="2:6">
      <c r="B26" s="6" t="s">
        <v>84</v>
      </c>
      <c r="C26" s="6" t="s">
        <v>81</v>
      </c>
      <c r="D26" s="15">
        <v>0</v>
      </c>
      <c r="F26" s="12">
        <v>2</v>
      </c>
    </row>
    <row r="27" spans="2:6">
      <c r="B27" s="6" t="s">
        <v>84</v>
      </c>
      <c r="C27" s="6" t="s">
        <v>85</v>
      </c>
      <c r="D27" s="16">
        <v>0</v>
      </c>
      <c r="F27" s="12">
        <v>7</v>
      </c>
    </row>
    <row r="28" spans="2:6" ht="13.5" thickBot="1"/>
    <row r="29" spans="2:6" ht="13.5" thickBot="1">
      <c r="C29" s="11" t="s">
        <v>86</v>
      </c>
      <c r="D29" s="18">
        <f>SUMPRODUCT(OnRoute,Distance)</f>
        <v>19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D1AC-2130-4F3E-A016-08249B982484}">
  <dimension ref="A1:M23"/>
  <sheetViews>
    <sheetView workbookViewId="0">
      <selection activeCell="O16" sqref="O16"/>
    </sheetView>
  </sheetViews>
  <sheetFormatPr defaultColWidth="10.85546875" defaultRowHeight="12.75"/>
  <cols>
    <col min="1" max="1" width="2.85546875" style="6" customWidth="1"/>
    <col min="2" max="2" width="7.7109375" style="6" customWidth="1"/>
    <col min="3" max="3" width="12.140625" style="6" bestFit="1" customWidth="1"/>
    <col min="4" max="4" width="14.85546875" style="6" bestFit="1" customWidth="1"/>
    <col min="5" max="5" width="10" style="6" customWidth="1"/>
    <col min="6" max="6" width="5.85546875" style="6" customWidth="1"/>
    <col min="7" max="7" width="7" style="6" bestFit="1" customWidth="1"/>
    <col min="8" max="8" width="9" style="6" bestFit="1" customWidth="1"/>
    <col min="9" max="9" width="2.28515625" style="6" bestFit="1" customWidth="1"/>
    <col min="10" max="10" width="16.7109375" style="6" bestFit="1" customWidth="1"/>
    <col min="11" max="11" width="5.85546875" style="6" customWidth="1"/>
    <col min="12" max="12" width="15.140625" style="7" bestFit="1" customWidth="1"/>
    <col min="13" max="13" width="9.28515625" style="7" bestFit="1" customWidth="1"/>
    <col min="14" max="16384" width="10.85546875" style="6"/>
  </cols>
  <sheetData>
    <row r="1" spans="1:13" ht="18">
      <c r="A1" s="5" t="s">
        <v>87</v>
      </c>
    </row>
    <row r="2" spans="1:13" ht="13.5" thickBot="1"/>
    <row r="3" spans="1:13" ht="13.5" thickBot="1">
      <c r="C3" s="6" t="s">
        <v>88</v>
      </c>
      <c r="D3" s="6" t="s">
        <v>89</v>
      </c>
      <c r="E3" s="6" t="s">
        <v>90</v>
      </c>
      <c r="L3" s="20" t="s">
        <v>20</v>
      </c>
      <c r="M3" s="21" t="s">
        <v>21</v>
      </c>
    </row>
    <row r="4" spans="1:13">
      <c r="C4" s="6" t="s">
        <v>91</v>
      </c>
      <c r="D4" s="6" t="s">
        <v>92</v>
      </c>
      <c r="E4" s="6" t="s">
        <v>93</v>
      </c>
      <c r="L4" s="22" t="s">
        <v>94</v>
      </c>
      <c r="M4" s="23" t="s">
        <v>95</v>
      </c>
    </row>
    <row r="5" spans="1:13">
      <c r="B5" s="6" t="s">
        <v>96</v>
      </c>
      <c r="C5" s="13">
        <v>2000</v>
      </c>
      <c r="D5" s="13">
        <v>8500</v>
      </c>
      <c r="E5" s="13">
        <v>12000</v>
      </c>
      <c r="L5" s="1" t="s">
        <v>0</v>
      </c>
      <c r="M5" s="2" t="s">
        <v>97</v>
      </c>
    </row>
    <row r="6" spans="1:13">
      <c r="B6" s="6" t="s">
        <v>98</v>
      </c>
      <c r="C6" s="13">
        <v>3000</v>
      </c>
      <c r="D6" s="13">
        <v>6500</v>
      </c>
      <c r="L6" s="1" t="s">
        <v>16</v>
      </c>
      <c r="M6" s="2" t="s">
        <v>99</v>
      </c>
    </row>
    <row r="7" spans="1:13">
      <c r="B7" s="6" t="s">
        <v>100</v>
      </c>
      <c r="C7" s="13">
        <v>4500</v>
      </c>
      <c r="D7" s="13">
        <v>4500</v>
      </c>
      <c r="L7" s="1" t="s">
        <v>5</v>
      </c>
      <c r="M7" s="2" t="s">
        <v>101</v>
      </c>
    </row>
    <row r="8" spans="1:13">
      <c r="B8" s="6" t="s">
        <v>102</v>
      </c>
      <c r="C8" s="13">
        <v>6500</v>
      </c>
      <c r="D8" s="13">
        <v>3000</v>
      </c>
      <c r="L8" s="1" t="s">
        <v>75</v>
      </c>
      <c r="M8" s="2" t="s">
        <v>103</v>
      </c>
    </row>
    <row r="9" spans="1:13">
      <c r="L9" s="1" t="s">
        <v>104</v>
      </c>
      <c r="M9" s="2" t="s">
        <v>105</v>
      </c>
    </row>
    <row r="10" spans="1:13">
      <c r="L10" s="1" t="s">
        <v>106</v>
      </c>
      <c r="M10" s="2" t="s">
        <v>107</v>
      </c>
    </row>
    <row r="11" spans="1:13">
      <c r="B11" s="8" t="s">
        <v>0</v>
      </c>
      <c r="C11" s="8" t="s">
        <v>1</v>
      </c>
      <c r="D11" s="8" t="s">
        <v>64</v>
      </c>
      <c r="E11" s="8" t="s">
        <v>94</v>
      </c>
      <c r="G11" s="8" t="s">
        <v>5</v>
      </c>
      <c r="H11" s="8" t="s">
        <v>6</v>
      </c>
      <c r="I11" s="8"/>
      <c r="J11" s="8" t="s">
        <v>7</v>
      </c>
      <c r="L11" s="1" t="s">
        <v>108</v>
      </c>
      <c r="M11" s="2" t="s">
        <v>109</v>
      </c>
    </row>
    <row r="12" spans="1:13">
      <c r="B12" s="6" t="s">
        <v>110</v>
      </c>
      <c r="C12" s="6" t="s">
        <v>96</v>
      </c>
      <c r="D12" s="14">
        <v>0</v>
      </c>
      <c r="E12" s="24">
        <f>PurchasePrice+OpMaint1-TradeIn1</f>
        <v>5500</v>
      </c>
      <c r="G12" s="6" t="s">
        <v>110</v>
      </c>
      <c r="H12" s="6">
        <f>SUMIF(From,G12,OnRoute)-SUMIF(To,G12,OnRoute)</f>
        <v>1</v>
      </c>
      <c r="I12" s="6" t="s">
        <v>13</v>
      </c>
      <c r="J12" s="12">
        <v>1</v>
      </c>
      <c r="L12" s="1" t="s">
        <v>111</v>
      </c>
      <c r="M12" s="2" t="s">
        <v>112</v>
      </c>
    </row>
    <row r="13" spans="1:13">
      <c r="B13" s="26" t="s">
        <v>110</v>
      </c>
      <c r="C13" s="26" t="s">
        <v>98</v>
      </c>
      <c r="D13" s="15">
        <v>1</v>
      </c>
      <c r="E13" s="24">
        <f>PurchasePrice+OpMaint1+OpMaint2-TradeIn2</f>
        <v>10500</v>
      </c>
      <c r="G13" s="6" t="s">
        <v>96</v>
      </c>
      <c r="H13" s="6">
        <f>SUMIF(From,G13,OnRoute)-SUMIF(To,G13,OnRoute)</f>
        <v>0</v>
      </c>
      <c r="I13" s="6" t="s">
        <v>13</v>
      </c>
      <c r="J13" s="12">
        <v>0</v>
      </c>
      <c r="L13" s="1" t="s">
        <v>113</v>
      </c>
      <c r="M13" s="2" t="s">
        <v>114</v>
      </c>
    </row>
    <row r="14" spans="1:13">
      <c r="B14" s="6" t="s">
        <v>110</v>
      </c>
      <c r="C14" s="6" t="s">
        <v>100</v>
      </c>
      <c r="D14" s="15">
        <v>0</v>
      </c>
      <c r="E14" s="24">
        <f>PurchasePrice+OpMaint1+OpMaint2+OpMaint3-TradeIn3</f>
        <v>17000</v>
      </c>
      <c r="G14" s="6" t="s">
        <v>98</v>
      </c>
      <c r="H14" s="6">
        <f>SUMIF(From,G14,OnRoute)-SUMIF(To,G14,OnRoute)</f>
        <v>0</v>
      </c>
      <c r="I14" s="6" t="s">
        <v>13</v>
      </c>
      <c r="J14" s="12">
        <v>0</v>
      </c>
      <c r="L14" s="1" t="s">
        <v>17</v>
      </c>
      <c r="M14" s="2" t="s">
        <v>115</v>
      </c>
    </row>
    <row r="15" spans="1:13">
      <c r="B15" s="6" t="s">
        <v>110</v>
      </c>
      <c r="C15" s="6" t="s">
        <v>102</v>
      </c>
      <c r="D15" s="15">
        <v>0</v>
      </c>
      <c r="E15" s="24">
        <f>PurchasePrice+OpMaint1+OpMaint2+OpMaint3+OpMaint4-TradeIn4</f>
        <v>25000</v>
      </c>
      <c r="G15" s="6" t="s">
        <v>100</v>
      </c>
      <c r="H15" s="6">
        <f>SUMIF(From,G15,OnRoute)-SUMIF(To,G15,OnRoute)</f>
        <v>0</v>
      </c>
      <c r="I15" s="6" t="s">
        <v>13</v>
      </c>
      <c r="J15" s="12">
        <v>0</v>
      </c>
      <c r="L15" s="1" t="s">
        <v>1</v>
      </c>
      <c r="M15" s="2" t="s">
        <v>116</v>
      </c>
    </row>
    <row r="16" spans="1:13">
      <c r="B16" s="6" t="s">
        <v>96</v>
      </c>
      <c r="C16" s="6" t="s">
        <v>98</v>
      </c>
      <c r="D16" s="15">
        <v>0</v>
      </c>
      <c r="E16" s="24">
        <f>PurchasePrice+OpMaint1-TradeIn1</f>
        <v>5500</v>
      </c>
      <c r="G16" s="6" t="s">
        <v>102</v>
      </c>
      <c r="H16" s="6">
        <f>SUMIF(From,G16,OnRoute)-SUMIF(To,G16,OnRoute)</f>
        <v>-1</v>
      </c>
      <c r="I16" s="6" t="s">
        <v>13</v>
      </c>
      <c r="J16" s="12">
        <v>-1</v>
      </c>
      <c r="L16" s="1" t="s">
        <v>18</v>
      </c>
      <c r="M16" s="2" t="s">
        <v>117</v>
      </c>
    </row>
    <row r="17" spans="2:13">
      <c r="B17" s="6" t="s">
        <v>96</v>
      </c>
      <c r="C17" s="6" t="s">
        <v>100</v>
      </c>
      <c r="D17" s="15">
        <v>0</v>
      </c>
      <c r="E17" s="24">
        <f>PurchasePrice+OpMaint1+OpMaint2-TradeIn2</f>
        <v>10500</v>
      </c>
      <c r="G17" s="25"/>
      <c r="H17" s="25"/>
      <c r="I17" s="25"/>
      <c r="J17" s="25"/>
      <c r="L17" s="1" t="s">
        <v>118</v>
      </c>
      <c r="M17" s="2" t="s">
        <v>119</v>
      </c>
    </row>
    <row r="18" spans="2:13">
      <c r="B18" s="6" t="s">
        <v>96</v>
      </c>
      <c r="C18" s="6" t="s">
        <v>102</v>
      </c>
      <c r="D18" s="15">
        <v>0</v>
      </c>
      <c r="E18" s="24">
        <f>PurchasePrice+OpMaint1+OpMaint2+OpMaint3-TradeIn3</f>
        <v>17000</v>
      </c>
      <c r="G18" s="25"/>
      <c r="H18" s="25"/>
      <c r="I18" s="25"/>
      <c r="J18" s="25"/>
      <c r="L18" s="1" t="s">
        <v>120</v>
      </c>
      <c r="M18" s="2" t="s">
        <v>121</v>
      </c>
    </row>
    <row r="19" spans="2:13">
      <c r="B19" s="6" t="s">
        <v>98</v>
      </c>
      <c r="C19" s="6" t="s">
        <v>100</v>
      </c>
      <c r="D19" s="15">
        <v>0</v>
      </c>
      <c r="E19" s="24">
        <f>PurchasePrice+OpMaint1-TradeIn1</f>
        <v>5500</v>
      </c>
      <c r="G19" s="25"/>
      <c r="H19" s="25"/>
      <c r="I19" s="25"/>
      <c r="J19" s="25"/>
      <c r="L19" s="1" t="s">
        <v>122</v>
      </c>
      <c r="M19" s="2" t="s">
        <v>123</v>
      </c>
    </row>
    <row r="20" spans="2:13" ht="13.5" thickBot="1">
      <c r="B20" s="26" t="s">
        <v>98</v>
      </c>
      <c r="C20" s="26" t="s">
        <v>102</v>
      </c>
      <c r="D20" s="15">
        <v>1</v>
      </c>
      <c r="E20" s="24">
        <f>PurchasePrice+OpMaint1+OpMaint2-TradeIn2</f>
        <v>10500</v>
      </c>
      <c r="G20" s="25"/>
      <c r="H20" s="25"/>
      <c r="I20" s="25"/>
      <c r="J20" s="25"/>
      <c r="L20" s="3" t="s">
        <v>124</v>
      </c>
      <c r="M20" s="4" t="s">
        <v>125</v>
      </c>
    </row>
    <row r="21" spans="2:13">
      <c r="B21" s="6" t="s">
        <v>100</v>
      </c>
      <c r="C21" s="6" t="s">
        <v>102</v>
      </c>
      <c r="D21" s="16">
        <v>0</v>
      </c>
      <c r="E21" s="24">
        <f>PurchasePrice+OpMaint1-TradeIn1</f>
        <v>5500</v>
      </c>
    </row>
    <row r="22" spans="2:13" ht="13.5" thickBot="1"/>
    <row r="23" spans="2:13" ht="13.5" thickBot="1">
      <c r="C23" s="11" t="s">
        <v>15</v>
      </c>
      <c r="D23" s="17">
        <f>SUMPRODUCT(OnRoute,Cost)</f>
        <v>21000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5050-7B08-4555-A750-6FE81A1EA6FB}">
  <dimension ref="A1:M23"/>
  <sheetViews>
    <sheetView workbookViewId="0">
      <selection activeCell="F26" sqref="F26"/>
    </sheetView>
  </sheetViews>
  <sheetFormatPr defaultColWidth="10.85546875" defaultRowHeight="12.75"/>
  <cols>
    <col min="1" max="1" width="2.85546875" style="6" customWidth="1"/>
    <col min="2" max="2" width="7.7109375" style="6" customWidth="1"/>
    <col min="3" max="3" width="12.140625" style="6" bestFit="1" customWidth="1"/>
    <col min="4" max="4" width="14.85546875" style="6" bestFit="1" customWidth="1"/>
    <col min="5" max="5" width="10" style="6" customWidth="1"/>
    <col min="6" max="6" width="5.85546875" style="6" customWidth="1"/>
    <col min="7" max="7" width="7" style="6" bestFit="1" customWidth="1"/>
    <col min="8" max="8" width="9" style="6" bestFit="1" customWidth="1"/>
    <col min="9" max="9" width="2.28515625" style="6" bestFit="1" customWidth="1"/>
    <col min="10" max="10" width="16.7109375" style="6" bestFit="1" customWidth="1"/>
    <col min="11" max="11" width="5.85546875" style="6" customWidth="1"/>
    <col min="12" max="12" width="15.140625" style="7" bestFit="1" customWidth="1"/>
    <col min="13" max="13" width="9.28515625" style="7" bestFit="1" customWidth="1"/>
    <col min="14" max="16384" width="10.85546875" style="6"/>
  </cols>
  <sheetData>
    <row r="1" spans="1:13" ht="18">
      <c r="A1" s="5" t="s">
        <v>87</v>
      </c>
    </row>
    <row r="2" spans="1:13" ht="13.5" thickBot="1"/>
    <row r="3" spans="1:13" ht="13.5" thickBot="1">
      <c r="C3" s="6" t="s">
        <v>88</v>
      </c>
      <c r="D3" s="6" t="s">
        <v>89</v>
      </c>
      <c r="E3" s="6" t="s">
        <v>90</v>
      </c>
      <c r="L3" s="20" t="s">
        <v>20</v>
      </c>
      <c r="M3" s="21" t="s">
        <v>21</v>
      </c>
    </row>
    <row r="4" spans="1:13">
      <c r="C4" s="6" t="s">
        <v>91</v>
      </c>
      <c r="D4" s="6" t="s">
        <v>92</v>
      </c>
      <c r="E4" s="6" t="s">
        <v>93</v>
      </c>
      <c r="L4" s="22" t="s">
        <v>94</v>
      </c>
      <c r="M4" s="23" t="s">
        <v>95</v>
      </c>
    </row>
    <row r="5" spans="1:13">
      <c r="B5" s="6" t="s">
        <v>96</v>
      </c>
      <c r="C5" s="13">
        <v>2000</v>
      </c>
      <c r="D5" s="13">
        <v>8500</v>
      </c>
      <c r="E5" s="13">
        <v>12000</v>
      </c>
      <c r="L5" s="1" t="s">
        <v>0</v>
      </c>
      <c r="M5" s="2" t="s">
        <v>97</v>
      </c>
    </row>
    <row r="6" spans="1:13">
      <c r="B6" s="6" t="s">
        <v>98</v>
      </c>
      <c r="C6" s="13">
        <v>3000</v>
      </c>
      <c r="D6" s="13">
        <v>6500</v>
      </c>
      <c r="L6" s="1" t="s">
        <v>16</v>
      </c>
      <c r="M6" s="2" t="s">
        <v>99</v>
      </c>
    </row>
    <row r="7" spans="1:13">
      <c r="B7" s="6" t="s">
        <v>100</v>
      </c>
      <c r="C7" s="13">
        <v>4500</v>
      </c>
      <c r="D7" s="13">
        <v>4500</v>
      </c>
      <c r="L7" s="1" t="s">
        <v>5</v>
      </c>
      <c r="M7" s="2" t="s">
        <v>101</v>
      </c>
    </row>
    <row r="8" spans="1:13">
      <c r="B8" s="6" t="s">
        <v>102</v>
      </c>
      <c r="C8" s="13">
        <v>6500</v>
      </c>
      <c r="D8" s="13">
        <v>3000</v>
      </c>
      <c r="L8" s="1" t="s">
        <v>75</v>
      </c>
      <c r="M8" s="2" t="s">
        <v>103</v>
      </c>
    </row>
    <row r="9" spans="1:13">
      <c r="L9" s="1" t="s">
        <v>104</v>
      </c>
      <c r="M9" s="2" t="s">
        <v>105</v>
      </c>
    </row>
    <row r="10" spans="1:13">
      <c r="L10" s="1" t="s">
        <v>106</v>
      </c>
      <c r="M10" s="2" t="s">
        <v>107</v>
      </c>
    </row>
    <row r="11" spans="1:13">
      <c r="B11" s="8" t="s">
        <v>0</v>
      </c>
      <c r="C11" s="8" t="s">
        <v>1</v>
      </c>
      <c r="D11" s="8" t="s">
        <v>64</v>
      </c>
      <c r="E11" s="8" t="s">
        <v>94</v>
      </c>
      <c r="G11" s="8" t="s">
        <v>5</v>
      </c>
      <c r="H11" s="8" t="s">
        <v>6</v>
      </c>
      <c r="I11" s="8"/>
      <c r="J11" s="8" t="s">
        <v>7</v>
      </c>
      <c r="L11" s="1" t="s">
        <v>108</v>
      </c>
      <c r="M11" s="2" t="s">
        <v>109</v>
      </c>
    </row>
    <row r="12" spans="1:13">
      <c r="B12" s="6" t="s">
        <v>110</v>
      </c>
      <c r="C12" s="6" t="s">
        <v>96</v>
      </c>
      <c r="D12" s="14">
        <v>0</v>
      </c>
      <c r="E12" s="24">
        <f>PurchasePrice+OpMaint1-TradeIn1</f>
        <v>5500</v>
      </c>
      <c r="G12" s="6" t="s">
        <v>110</v>
      </c>
      <c r="H12" s="6">
        <f>SUMIF(From,G12,OnRoute)-SUMIF(To,G12,OnRoute)</f>
        <v>1</v>
      </c>
      <c r="I12" s="6" t="s">
        <v>13</v>
      </c>
      <c r="J12" s="12">
        <v>1</v>
      </c>
      <c r="L12" s="1" t="s">
        <v>111</v>
      </c>
      <c r="M12" s="2" t="s">
        <v>112</v>
      </c>
    </row>
    <row r="13" spans="1:13">
      <c r="B13" s="6" t="s">
        <v>110</v>
      </c>
      <c r="C13" s="6" t="s">
        <v>98</v>
      </c>
      <c r="D13" s="15">
        <v>1</v>
      </c>
      <c r="E13" s="24">
        <f>PurchasePrice+OpMaint1+OpMaint2-TradeIn2</f>
        <v>10500</v>
      </c>
      <c r="G13" s="6" t="s">
        <v>96</v>
      </c>
      <c r="H13" s="6">
        <f>SUMIF(From,G13,OnRoute)-SUMIF(To,G13,OnRoute)</f>
        <v>0</v>
      </c>
      <c r="I13" s="6" t="s">
        <v>13</v>
      </c>
      <c r="J13" s="12">
        <v>0</v>
      </c>
      <c r="L13" s="1" t="s">
        <v>113</v>
      </c>
      <c r="M13" s="2" t="s">
        <v>114</v>
      </c>
    </row>
    <row r="14" spans="1:13">
      <c r="B14" s="6" t="s">
        <v>110</v>
      </c>
      <c r="C14" s="6" t="s">
        <v>100</v>
      </c>
      <c r="D14" s="15">
        <v>0</v>
      </c>
      <c r="E14" s="24">
        <f>PurchasePrice+OpMaint1+OpMaint2+OpMaint3-TradeIn3</f>
        <v>17000</v>
      </c>
      <c r="G14" s="6" t="s">
        <v>98</v>
      </c>
      <c r="H14" s="6">
        <f>SUMIF(From,G14,OnRoute)-SUMIF(To,G14,OnRoute)</f>
        <v>0</v>
      </c>
      <c r="I14" s="6" t="s">
        <v>13</v>
      </c>
      <c r="J14" s="12">
        <v>0</v>
      </c>
      <c r="L14" s="1" t="s">
        <v>17</v>
      </c>
      <c r="M14" s="2" t="s">
        <v>115</v>
      </c>
    </row>
    <row r="15" spans="1:13">
      <c r="B15" s="6" t="s">
        <v>110</v>
      </c>
      <c r="C15" s="6" t="s">
        <v>102</v>
      </c>
      <c r="D15" s="15">
        <v>0</v>
      </c>
      <c r="E15" s="24">
        <f>PurchasePrice+OpMaint1+OpMaint2+OpMaint3+OpMaint4-TradeIn4</f>
        <v>25000</v>
      </c>
      <c r="G15" s="6" t="s">
        <v>100</v>
      </c>
      <c r="H15" s="6">
        <f>SUMIF(From,G15,OnRoute)-SUMIF(To,G15,OnRoute)</f>
        <v>0</v>
      </c>
      <c r="I15" s="6" t="s">
        <v>13</v>
      </c>
      <c r="J15" s="12">
        <v>0</v>
      </c>
      <c r="L15" s="1" t="s">
        <v>1</v>
      </c>
      <c r="M15" s="2" t="s">
        <v>116</v>
      </c>
    </row>
    <row r="16" spans="1:13">
      <c r="B16" s="6" t="s">
        <v>96</v>
      </c>
      <c r="C16" s="6" t="s">
        <v>98</v>
      </c>
      <c r="D16" s="15">
        <v>0</v>
      </c>
      <c r="E16" s="24">
        <f>PurchasePrice+OpMaint1-TradeIn1</f>
        <v>5500</v>
      </c>
      <c r="G16" s="6" t="s">
        <v>102</v>
      </c>
      <c r="H16" s="6">
        <f>SUMIF(From,G16,OnRoute)-SUMIF(To,G16,OnRoute)</f>
        <v>-1</v>
      </c>
      <c r="I16" s="6" t="s">
        <v>13</v>
      </c>
      <c r="J16" s="12">
        <v>-1</v>
      </c>
      <c r="L16" s="1" t="s">
        <v>18</v>
      </c>
      <c r="M16" s="2" t="s">
        <v>117</v>
      </c>
    </row>
    <row r="17" spans="2:13">
      <c r="B17" s="6" t="s">
        <v>96</v>
      </c>
      <c r="C17" s="6" t="s">
        <v>100</v>
      </c>
      <c r="D17" s="15">
        <v>0</v>
      </c>
      <c r="E17" s="24">
        <f>PurchasePrice+OpMaint1+OpMaint2-TradeIn2</f>
        <v>10500</v>
      </c>
      <c r="G17" s="25"/>
      <c r="H17" s="25"/>
      <c r="I17" s="25"/>
      <c r="J17" s="25"/>
      <c r="L17" s="1" t="s">
        <v>118</v>
      </c>
      <c r="M17" s="2" t="s">
        <v>119</v>
      </c>
    </row>
    <row r="18" spans="2:13">
      <c r="B18" s="6" t="s">
        <v>96</v>
      </c>
      <c r="C18" s="6" t="s">
        <v>102</v>
      </c>
      <c r="D18" s="15">
        <v>0</v>
      </c>
      <c r="E18" s="24">
        <f>PurchasePrice+OpMaint1+OpMaint2+OpMaint3-TradeIn3</f>
        <v>17000</v>
      </c>
      <c r="G18" s="25"/>
      <c r="H18" s="25"/>
      <c r="I18" s="25"/>
      <c r="J18" s="25"/>
      <c r="L18" s="1" t="s">
        <v>120</v>
      </c>
      <c r="M18" s="2" t="s">
        <v>121</v>
      </c>
    </row>
    <row r="19" spans="2:13">
      <c r="B19" s="6" t="s">
        <v>98</v>
      </c>
      <c r="C19" s="6" t="s">
        <v>100</v>
      </c>
      <c r="D19" s="15">
        <v>0</v>
      </c>
      <c r="E19" s="24">
        <f>PurchasePrice+OpMaint1-TradeIn1</f>
        <v>5500</v>
      </c>
      <c r="G19" s="25"/>
      <c r="H19" s="25"/>
      <c r="I19" s="25"/>
      <c r="J19" s="25"/>
      <c r="L19" s="1" t="s">
        <v>122</v>
      </c>
      <c r="M19" s="2" t="s">
        <v>123</v>
      </c>
    </row>
    <row r="20" spans="2:13" ht="13.5" thickBot="1">
      <c r="B20" s="6" t="s">
        <v>98</v>
      </c>
      <c r="C20" s="6" t="s">
        <v>102</v>
      </c>
      <c r="D20" s="15">
        <v>1</v>
      </c>
      <c r="E20" s="24">
        <f>PurchasePrice+OpMaint1+OpMaint2-TradeIn2</f>
        <v>10500</v>
      </c>
      <c r="G20" s="25"/>
      <c r="H20" s="25"/>
      <c r="I20" s="25"/>
      <c r="J20" s="25"/>
      <c r="L20" s="3" t="s">
        <v>124</v>
      </c>
      <c r="M20" s="4" t="s">
        <v>125</v>
      </c>
    </row>
    <row r="21" spans="2:13">
      <c r="B21" s="6" t="s">
        <v>100</v>
      </c>
      <c r="C21" s="6" t="s">
        <v>102</v>
      </c>
      <c r="D21" s="16">
        <v>0</v>
      </c>
      <c r="E21" s="24">
        <f>PurchasePrice+OpMaint1-TradeIn1</f>
        <v>5500</v>
      </c>
    </row>
    <row r="22" spans="2:13" ht="13.5" thickBot="1"/>
    <row r="23" spans="2:13" ht="13.5" thickBot="1">
      <c r="C23" s="11" t="s">
        <v>15</v>
      </c>
      <c r="D23" s="17">
        <f>SUMPRODUCT(OnRoute,Cost)</f>
        <v>21000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  <ignoredErrors>
    <ignoredError sqref="E2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E229-B4D5-4980-BB45-8FE2DC6E2F3F}">
  <dimension ref="A1:O12"/>
  <sheetViews>
    <sheetView workbookViewId="0">
      <selection activeCell="D4" sqref="D4"/>
    </sheetView>
  </sheetViews>
  <sheetFormatPr defaultColWidth="10.85546875" defaultRowHeight="12.75"/>
  <cols>
    <col min="1" max="1" width="2.85546875" style="6" customWidth="1"/>
    <col min="2" max="2" width="6.140625" style="6" bestFit="1" customWidth="1"/>
    <col min="3" max="3" width="7.7109375" style="6" customWidth="1"/>
    <col min="4" max="4" width="12" style="6" bestFit="1" customWidth="1"/>
    <col min="5" max="5" width="3.140625" style="6" customWidth="1"/>
    <col min="6" max="6" width="9.28515625" style="6" bestFit="1" customWidth="1"/>
    <col min="7" max="7" width="10" style="6" bestFit="1" customWidth="1"/>
    <col min="8" max="8" width="5.85546875" style="6" customWidth="1"/>
    <col min="9" max="9" width="6.42578125" style="6" bestFit="1" customWidth="1"/>
    <col min="10" max="10" width="9.42578125" style="6" bestFit="1" customWidth="1"/>
    <col min="11" max="11" width="2.28515625" style="6" bestFit="1" customWidth="1"/>
    <col min="12" max="12" width="16.140625" style="6" bestFit="1" customWidth="1"/>
    <col min="13" max="13" width="5.85546875" style="6" customWidth="1"/>
    <col min="14" max="14" width="15.140625" style="7" bestFit="1" customWidth="1"/>
    <col min="15" max="15" width="7" style="7" bestFit="1" customWidth="1"/>
    <col min="16" max="16384" width="10.85546875" style="6"/>
  </cols>
  <sheetData>
    <row r="1" spans="1:15" ht="18">
      <c r="A1" s="5" t="s">
        <v>14</v>
      </c>
    </row>
    <row r="2" spans="1:15" ht="13.5" thickBot="1"/>
    <row r="3" spans="1:15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G3" s="8" t="s">
        <v>4</v>
      </c>
      <c r="I3" s="8" t="s">
        <v>5</v>
      </c>
      <c r="J3" s="8" t="s">
        <v>6</v>
      </c>
      <c r="K3" s="8"/>
      <c r="L3" s="8" t="s">
        <v>7</v>
      </c>
      <c r="N3" s="9" t="s">
        <v>20</v>
      </c>
      <c r="O3" s="10" t="s">
        <v>21</v>
      </c>
    </row>
    <row r="4" spans="1:15">
      <c r="B4" s="6" t="s">
        <v>8</v>
      </c>
      <c r="C4" s="6" t="s">
        <v>10</v>
      </c>
      <c r="D4" s="14">
        <v>30</v>
      </c>
      <c r="G4" s="13">
        <v>700</v>
      </c>
      <c r="I4" s="6" t="s">
        <v>8</v>
      </c>
      <c r="J4" s="6">
        <f>SUMIF(From,I4,Ship)-SUMIF(To,I4,Ship)</f>
        <v>80</v>
      </c>
      <c r="K4" s="6" t="s">
        <v>13</v>
      </c>
      <c r="L4" s="12">
        <v>80</v>
      </c>
      <c r="N4" s="1" t="s">
        <v>3</v>
      </c>
      <c r="O4" s="2" t="s">
        <v>22</v>
      </c>
    </row>
    <row r="5" spans="1:15">
      <c r="B5" s="6" t="s">
        <v>8</v>
      </c>
      <c r="C5" s="6" t="s">
        <v>9</v>
      </c>
      <c r="D5" s="15">
        <v>50</v>
      </c>
      <c r="E5" s="6" t="s">
        <v>31</v>
      </c>
      <c r="F5" s="12">
        <v>50</v>
      </c>
      <c r="G5" s="13">
        <v>300</v>
      </c>
      <c r="I5" s="6" t="s">
        <v>11</v>
      </c>
      <c r="J5" s="6">
        <f>SUMIF(From,I5,Ship)-SUMIF(To,I5,Ship)</f>
        <v>70</v>
      </c>
      <c r="K5" s="6" t="s">
        <v>13</v>
      </c>
      <c r="L5" s="12">
        <v>70</v>
      </c>
      <c r="N5" s="1" t="s">
        <v>0</v>
      </c>
      <c r="O5" s="2" t="s">
        <v>23</v>
      </c>
    </row>
    <row r="6" spans="1:15">
      <c r="B6" s="6" t="s">
        <v>9</v>
      </c>
      <c r="C6" s="6" t="s">
        <v>10</v>
      </c>
      <c r="D6" s="15">
        <v>30</v>
      </c>
      <c r="E6" s="6" t="s">
        <v>31</v>
      </c>
      <c r="F6" s="12">
        <v>50</v>
      </c>
      <c r="G6" s="13">
        <v>200</v>
      </c>
      <c r="I6" s="6" t="s">
        <v>9</v>
      </c>
      <c r="J6" s="6">
        <f>SUMIF(From,I6,Ship)-SUMIF(To,I6,Ship)</f>
        <v>0</v>
      </c>
      <c r="K6" s="6" t="s">
        <v>13</v>
      </c>
      <c r="L6" s="12">
        <v>0</v>
      </c>
      <c r="N6" s="1" t="s">
        <v>16</v>
      </c>
      <c r="O6" s="2" t="s">
        <v>24</v>
      </c>
    </row>
    <row r="7" spans="1:15">
      <c r="B7" s="6" t="s">
        <v>9</v>
      </c>
      <c r="C7" s="6" t="s">
        <v>12</v>
      </c>
      <c r="D7" s="15">
        <v>50</v>
      </c>
      <c r="E7" s="6" t="s">
        <v>31</v>
      </c>
      <c r="F7" s="12">
        <v>50</v>
      </c>
      <c r="G7" s="13">
        <v>400</v>
      </c>
      <c r="I7" s="6" t="s">
        <v>10</v>
      </c>
      <c r="J7" s="6">
        <f>SUMIF(From,I7,Ship)-SUMIF(To,I7,Ship)</f>
        <v>-60</v>
      </c>
      <c r="K7" s="6" t="s">
        <v>13</v>
      </c>
      <c r="L7" s="12">
        <v>-60</v>
      </c>
      <c r="N7" s="1" t="s">
        <v>5</v>
      </c>
      <c r="O7" s="2" t="s">
        <v>25</v>
      </c>
    </row>
    <row r="8" spans="1:15">
      <c r="B8" s="6" t="s">
        <v>11</v>
      </c>
      <c r="C8" s="6" t="s">
        <v>9</v>
      </c>
      <c r="D8" s="15">
        <v>30</v>
      </c>
      <c r="E8" s="6" t="s">
        <v>31</v>
      </c>
      <c r="F8" s="12">
        <v>50</v>
      </c>
      <c r="G8" s="13">
        <v>500</v>
      </c>
      <c r="I8" s="6" t="s">
        <v>12</v>
      </c>
      <c r="J8" s="6">
        <f>SUMIF(From,I8,Ship)-SUMIF(To,I8,Ship)</f>
        <v>-90</v>
      </c>
      <c r="K8" s="6" t="s">
        <v>13</v>
      </c>
      <c r="L8" s="12">
        <v>-90</v>
      </c>
      <c r="N8" s="1" t="s">
        <v>2</v>
      </c>
      <c r="O8" s="2" t="s">
        <v>26</v>
      </c>
    </row>
    <row r="9" spans="1:15">
      <c r="B9" s="6" t="s">
        <v>11</v>
      </c>
      <c r="C9" s="6" t="s">
        <v>12</v>
      </c>
      <c r="D9" s="16">
        <v>40</v>
      </c>
      <c r="G9" s="13">
        <v>1000</v>
      </c>
      <c r="N9" s="1" t="s">
        <v>17</v>
      </c>
      <c r="O9" s="2" t="s">
        <v>27</v>
      </c>
    </row>
    <row r="10" spans="1:15" ht="13.5" thickBot="1">
      <c r="N10" s="1" t="s">
        <v>1</v>
      </c>
      <c r="O10" s="2" t="s">
        <v>28</v>
      </c>
    </row>
    <row r="11" spans="1:15" ht="13.5" thickBot="1">
      <c r="C11" s="11" t="s">
        <v>15</v>
      </c>
      <c r="D11" s="17">
        <f>SUMPRODUCT(Ship,UnitCost)</f>
        <v>117000</v>
      </c>
      <c r="N11" s="1" t="s">
        <v>18</v>
      </c>
      <c r="O11" s="2" t="s">
        <v>29</v>
      </c>
    </row>
    <row r="12" spans="1:15" ht="13.5" thickBot="1">
      <c r="N12" s="3" t="s">
        <v>19</v>
      </c>
      <c r="O12" s="4" t="s">
        <v>30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2D50-E2EA-433E-B1F1-A8A2B4DCD8F8}">
  <dimension ref="A1:N14"/>
  <sheetViews>
    <sheetView workbookViewId="0">
      <selection activeCell="M23" sqref="M23"/>
    </sheetView>
  </sheetViews>
  <sheetFormatPr defaultColWidth="10.85546875" defaultRowHeight="12.75"/>
  <cols>
    <col min="1" max="1" width="2.85546875" style="6" customWidth="1"/>
    <col min="2" max="2" width="12.42578125" style="6" bestFit="1" customWidth="1"/>
    <col min="3" max="3" width="15.140625" style="6" bestFit="1" customWidth="1"/>
    <col min="4" max="4" width="9.7109375" style="6" customWidth="1"/>
    <col min="5" max="5" width="3.140625" style="6" customWidth="1"/>
    <col min="6" max="6" width="9.28515625" style="6" bestFit="1" customWidth="1"/>
    <col min="7" max="7" width="5.85546875" style="6" customWidth="1"/>
    <col min="8" max="8" width="12.42578125" style="6" bestFit="1" customWidth="1"/>
    <col min="9" max="9" width="9.42578125" style="6" bestFit="1" customWidth="1"/>
    <col min="10" max="10" width="2.28515625" style="6" bestFit="1" customWidth="1"/>
    <col min="11" max="11" width="16.710937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54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6" t="s">
        <v>33</v>
      </c>
      <c r="C4" s="6" t="s">
        <v>34</v>
      </c>
      <c r="D4" s="14">
        <v>50</v>
      </c>
      <c r="E4" s="6" t="s">
        <v>31</v>
      </c>
      <c r="F4" s="12">
        <v>50</v>
      </c>
      <c r="H4" s="6" t="s">
        <v>33</v>
      </c>
      <c r="I4" s="6">
        <f>SUMIF(From,H4,Ship)-SUMIF(To,H4,Ship)</f>
        <v>150</v>
      </c>
      <c r="M4" s="1" t="s">
        <v>3</v>
      </c>
      <c r="N4" s="2" t="s">
        <v>55</v>
      </c>
    </row>
    <row r="5" spans="1:14">
      <c r="B5" s="6" t="s">
        <v>33</v>
      </c>
      <c r="C5" s="6" t="s">
        <v>36</v>
      </c>
      <c r="D5" s="15">
        <v>70</v>
      </c>
      <c r="E5" s="6" t="s">
        <v>31</v>
      </c>
      <c r="F5" s="12">
        <v>70</v>
      </c>
      <c r="H5" s="6" t="s">
        <v>34</v>
      </c>
      <c r="I5" s="6">
        <f t="shared" ref="I5:I10" si="0">SUMIF(From,H5,Ship)-SUMIF(To,H5,Ship)</f>
        <v>0</v>
      </c>
      <c r="J5" s="6" t="s">
        <v>13</v>
      </c>
      <c r="K5" s="12">
        <v>0</v>
      </c>
      <c r="M5" s="1" t="s">
        <v>0</v>
      </c>
      <c r="N5" s="2" t="s">
        <v>56</v>
      </c>
    </row>
    <row r="6" spans="1:14">
      <c r="B6" s="6" t="s">
        <v>33</v>
      </c>
      <c r="C6" s="6" t="s">
        <v>39</v>
      </c>
      <c r="D6" s="15">
        <v>30</v>
      </c>
      <c r="E6" s="6" t="s">
        <v>31</v>
      </c>
      <c r="F6" s="12">
        <v>40</v>
      </c>
      <c r="H6" s="6" t="s">
        <v>36</v>
      </c>
      <c r="I6" s="6">
        <f t="shared" si="0"/>
        <v>0</v>
      </c>
      <c r="J6" s="6" t="s">
        <v>13</v>
      </c>
      <c r="K6" s="12">
        <v>0</v>
      </c>
      <c r="M6" s="1" t="s">
        <v>41</v>
      </c>
      <c r="N6" s="2" t="s">
        <v>57</v>
      </c>
    </row>
    <row r="7" spans="1:14">
      <c r="B7" s="6" t="s">
        <v>34</v>
      </c>
      <c r="C7" s="6" t="s">
        <v>45</v>
      </c>
      <c r="D7" s="15">
        <v>50</v>
      </c>
      <c r="E7" s="6" t="s">
        <v>31</v>
      </c>
      <c r="F7" s="12">
        <v>50</v>
      </c>
      <c r="H7" s="6" t="s">
        <v>39</v>
      </c>
      <c r="I7" s="6">
        <f t="shared" si="0"/>
        <v>0</v>
      </c>
      <c r="J7" s="6" t="s">
        <v>13</v>
      </c>
      <c r="K7" s="12">
        <v>0</v>
      </c>
      <c r="M7" s="1" t="s">
        <v>16</v>
      </c>
      <c r="N7" s="2" t="s">
        <v>58</v>
      </c>
    </row>
    <row r="8" spans="1:14">
      <c r="B8" s="6" t="s">
        <v>36</v>
      </c>
      <c r="C8" s="6" t="s">
        <v>45</v>
      </c>
      <c r="D8" s="15">
        <v>30</v>
      </c>
      <c r="E8" s="6" t="s">
        <v>31</v>
      </c>
      <c r="F8" s="12">
        <v>40</v>
      </c>
      <c r="H8" s="6" t="s">
        <v>45</v>
      </c>
      <c r="I8" s="6">
        <f t="shared" si="0"/>
        <v>0</v>
      </c>
      <c r="J8" s="6" t="s">
        <v>13</v>
      </c>
      <c r="K8" s="12">
        <v>0</v>
      </c>
      <c r="M8" s="1" t="s">
        <v>5</v>
      </c>
      <c r="N8" s="2" t="s">
        <v>59</v>
      </c>
    </row>
    <row r="9" spans="1:14">
      <c r="B9" s="6" t="s">
        <v>36</v>
      </c>
      <c r="C9" s="6" t="s">
        <v>49</v>
      </c>
      <c r="D9" s="15">
        <v>40</v>
      </c>
      <c r="E9" s="6" t="s">
        <v>31</v>
      </c>
      <c r="F9" s="12">
        <v>40</v>
      </c>
      <c r="H9" s="6" t="s">
        <v>49</v>
      </c>
      <c r="I9" s="6">
        <f t="shared" si="0"/>
        <v>0</v>
      </c>
      <c r="J9" s="6" t="s">
        <v>13</v>
      </c>
      <c r="K9" s="12">
        <v>0</v>
      </c>
      <c r="M9" s="1" t="s">
        <v>2</v>
      </c>
      <c r="N9" s="2" t="s">
        <v>60</v>
      </c>
    </row>
    <row r="10" spans="1:14">
      <c r="B10" s="6" t="s">
        <v>39</v>
      </c>
      <c r="C10" s="6" t="s">
        <v>49</v>
      </c>
      <c r="D10" s="15">
        <v>30</v>
      </c>
      <c r="E10" s="6" t="s">
        <v>31</v>
      </c>
      <c r="F10" s="12">
        <v>30</v>
      </c>
      <c r="H10" s="6" t="s">
        <v>51</v>
      </c>
      <c r="I10" s="6">
        <f t="shared" si="0"/>
        <v>-150</v>
      </c>
      <c r="M10" s="1" t="s">
        <v>17</v>
      </c>
      <c r="N10" s="2" t="s">
        <v>61</v>
      </c>
    </row>
    <row r="11" spans="1:14" ht="13.5" thickBot="1">
      <c r="B11" s="6" t="s">
        <v>45</v>
      </c>
      <c r="C11" s="6" t="s">
        <v>51</v>
      </c>
      <c r="D11" s="15">
        <v>80</v>
      </c>
      <c r="E11" s="6" t="s">
        <v>31</v>
      </c>
      <c r="F11" s="12">
        <v>80</v>
      </c>
      <c r="M11" s="3" t="s">
        <v>1</v>
      </c>
      <c r="N11" s="4" t="s">
        <v>62</v>
      </c>
    </row>
    <row r="12" spans="1:14">
      <c r="B12" s="6" t="s">
        <v>49</v>
      </c>
      <c r="C12" s="6" t="s">
        <v>51</v>
      </c>
      <c r="D12" s="16">
        <v>70</v>
      </c>
      <c r="E12" s="6" t="s">
        <v>31</v>
      </c>
      <c r="F12" s="12">
        <v>70</v>
      </c>
    </row>
    <row r="13" spans="1:14" ht="13.5" thickBot="1"/>
    <row r="14" spans="1:14" ht="13.5" thickBot="1">
      <c r="C14" s="11" t="s">
        <v>53</v>
      </c>
      <c r="D14" s="18">
        <f>I4</f>
        <v>150</v>
      </c>
      <c r="E14" s="19"/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D3EB-397E-4DCB-A1D9-DCA4F6B4FEBB}">
  <dimension ref="A1:N14"/>
  <sheetViews>
    <sheetView workbookViewId="0">
      <selection activeCell="I32" sqref="I32"/>
    </sheetView>
  </sheetViews>
  <sheetFormatPr defaultColWidth="10.85546875" defaultRowHeight="12.75"/>
  <cols>
    <col min="1" max="1" width="2.85546875" style="6" customWidth="1"/>
    <col min="2" max="2" width="12.42578125" style="6" bestFit="1" customWidth="1"/>
    <col min="3" max="3" width="15.140625" style="6" bestFit="1" customWidth="1"/>
    <col min="4" max="4" width="9.7109375" style="6" customWidth="1"/>
    <col min="5" max="5" width="3.140625" style="6" customWidth="1"/>
    <col min="6" max="6" width="9.28515625" style="6" bestFit="1" customWidth="1"/>
    <col min="7" max="7" width="5.85546875" style="6" customWidth="1"/>
    <col min="8" max="8" width="12.42578125" style="6" bestFit="1" customWidth="1"/>
    <col min="9" max="9" width="9.42578125" style="6" bestFit="1" customWidth="1"/>
    <col min="10" max="10" width="2.28515625" style="6" bestFit="1" customWidth="1"/>
    <col min="11" max="11" width="16.710937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54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6" t="s">
        <v>33</v>
      </c>
      <c r="C4" s="6" t="s">
        <v>34</v>
      </c>
      <c r="D4" s="14">
        <v>50</v>
      </c>
      <c r="E4" s="6" t="s">
        <v>31</v>
      </c>
      <c r="F4" s="12">
        <v>50</v>
      </c>
      <c r="H4" s="6" t="s">
        <v>33</v>
      </c>
      <c r="I4" s="6">
        <f>SUMIF(From,H4,Ship)-SUMIF(To,H4,Ship)</f>
        <v>150</v>
      </c>
      <c r="M4" s="1" t="s">
        <v>3</v>
      </c>
      <c r="N4" s="2" t="s">
        <v>55</v>
      </c>
    </row>
    <row r="5" spans="1:14">
      <c r="B5" s="6" t="s">
        <v>33</v>
      </c>
      <c r="C5" s="6" t="s">
        <v>36</v>
      </c>
      <c r="D5" s="15">
        <v>70</v>
      </c>
      <c r="E5" s="6" t="s">
        <v>31</v>
      </c>
      <c r="F5" s="12">
        <v>70</v>
      </c>
      <c r="H5" s="6" t="s">
        <v>34</v>
      </c>
      <c r="I5" s="6">
        <f t="shared" ref="I5:I10" si="0">SUMIF(From,H5,Ship)-SUMIF(To,H5,Ship)</f>
        <v>0</v>
      </c>
      <c r="J5" s="6" t="s">
        <v>13</v>
      </c>
      <c r="K5" s="12">
        <v>0</v>
      </c>
      <c r="M5" s="1" t="s">
        <v>0</v>
      </c>
      <c r="N5" s="2" t="s">
        <v>56</v>
      </c>
    </row>
    <row r="6" spans="1:14">
      <c r="B6" s="6" t="s">
        <v>33</v>
      </c>
      <c r="C6" s="6" t="s">
        <v>39</v>
      </c>
      <c r="D6" s="15">
        <v>30</v>
      </c>
      <c r="E6" s="6" t="s">
        <v>31</v>
      </c>
      <c r="F6" s="12">
        <v>30</v>
      </c>
      <c r="H6" s="6" t="s">
        <v>36</v>
      </c>
      <c r="I6" s="6">
        <f t="shared" si="0"/>
        <v>0</v>
      </c>
      <c r="J6" s="6" t="s">
        <v>13</v>
      </c>
      <c r="K6" s="12">
        <v>0</v>
      </c>
      <c r="M6" s="1" t="s">
        <v>41</v>
      </c>
      <c r="N6" s="2" t="s">
        <v>57</v>
      </c>
    </row>
    <row r="7" spans="1:14">
      <c r="B7" s="6" t="s">
        <v>34</v>
      </c>
      <c r="C7" s="6" t="s">
        <v>45</v>
      </c>
      <c r="D7" s="15">
        <v>50</v>
      </c>
      <c r="E7" s="6" t="s">
        <v>31</v>
      </c>
      <c r="F7" s="12">
        <v>50</v>
      </c>
      <c r="H7" s="6" t="s">
        <v>39</v>
      </c>
      <c r="I7" s="6">
        <f t="shared" si="0"/>
        <v>0</v>
      </c>
      <c r="J7" s="6" t="s">
        <v>13</v>
      </c>
      <c r="K7" s="12">
        <v>0</v>
      </c>
      <c r="M7" s="1" t="s">
        <v>16</v>
      </c>
      <c r="N7" s="2" t="s">
        <v>58</v>
      </c>
    </row>
    <row r="8" spans="1:14">
      <c r="B8" s="6" t="s">
        <v>36</v>
      </c>
      <c r="C8" s="6" t="s">
        <v>45</v>
      </c>
      <c r="D8" s="15">
        <v>30</v>
      </c>
      <c r="E8" s="6" t="s">
        <v>31</v>
      </c>
      <c r="F8" s="12">
        <v>30</v>
      </c>
      <c r="H8" s="6" t="s">
        <v>45</v>
      </c>
      <c r="I8" s="6">
        <f t="shared" si="0"/>
        <v>0</v>
      </c>
      <c r="J8" s="6" t="s">
        <v>13</v>
      </c>
      <c r="K8" s="12">
        <v>0</v>
      </c>
      <c r="M8" s="1" t="s">
        <v>5</v>
      </c>
      <c r="N8" s="2" t="s">
        <v>59</v>
      </c>
    </row>
    <row r="9" spans="1:14">
      <c r="B9" s="6" t="s">
        <v>36</v>
      </c>
      <c r="C9" s="6" t="s">
        <v>49</v>
      </c>
      <c r="D9" s="15">
        <v>40</v>
      </c>
      <c r="E9" s="6" t="s">
        <v>31</v>
      </c>
      <c r="F9" s="12">
        <v>40</v>
      </c>
      <c r="H9" s="6" t="s">
        <v>49</v>
      </c>
      <c r="I9" s="6">
        <f t="shared" si="0"/>
        <v>0</v>
      </c>
      <c r="J9" s="6" t="s">
        <v>13</v>
      </c>
      <c r="K9" s="12">
        <v>0</v>
      </c>
      <c r="M9" s="1" t="s">
        <v>2</v>
      </c>
      <c r="N9" s="2" t="s">
        <v>60</v>
      </c>
    </row>
    <row r="10" spans="1:14">
      <c r="B10" s="6" t="s">
        <v>39</v>
      </c>
      <c r="C10" s="6" t="s">
        <v>49</v>
      </c>
      <c r="D10" s="15">
        <v>30</v>
      </c>
      <c r="E10" s="6" t="s">
        <v>31</v>
      </c>
      <c r="F10" s="12">
        <v>30</v>
      </c>
      <c r="H10" s="6" t="s">
        <v>51</v>
      </c>
      <c r="I10" s="6">
        <f t="shared" si="0"/>
        <v>-150</v>
      </c>
      <c r="M10" s="1" t="s">
        <v>17</v>
      </c>
      <c r="N10" s="2" t="s">
        <v>61</v>
      </c>
    </row>
    <row r="11" spans="1:14" ht="13.5" thickBot="1">
      <c r="B11" s="6" t="s">
        <v>45</v>
      </c>
      <c r="C11" s="6" t="s">
        <v>51</v>
      </c>
      <c r="D11" s="15">
        <v>80</v>
      </c>
      <c r="E11" s="6" t="s">
        <v>31</v>
      </c>
      <c r="F11" s="12">
        <v>80</v>
      </c>
      <c r="M11" s="3" t="s">
        <v>1</v>
      </c>
      <c r="N11" s="4" t="s">
        <v>62</v>
      </c>
    </row>
    <row r="12" spans="1:14">
      <c r="B12" s="6" t="s">
        <v>49</v>
      </c>
      <c r="C12" s="6" t="s">
        <v>51</v>
      </c>
      <c r="D12" s="16">
        <v>70</v>
      </c>
      <c r="E12" s="6" t="s">
        <v>31</v>
      </c>
      <c r="F12" s="12">
        <v>70</v>
      </c>
    </row>
    <row r="13" spans="1:14" ht="13.5" thickBot="1"/>
    <row r="14" spans="1:14" ht="13.5" thickBot="1">
      <c r="C14" s="11" t="s">
        <v>53</v>
      </c>
      <c r="D14" s="18">
        <f>I4</f>
        <v>150</v>
      </c>
      <c r="E14" s="19"/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CF67-4B93-495C-81DC-42E91CB7C3BB}">
  <dimension ref="A1:N21"/>
  <sheetViews>
    <sheetView workbookViewId="0">
      <selection activeCell="H33" sqref="H33"/>
    </sheetView>
  </sheetViews>
  <sheetFormatPr defaultColWidth="10.85546875" defaultRowHeight="12.75"/>
  <cols>
    <col min="1" max="1" width="2.85546875" style="6" customWidth="1"/>
    <col min="2" max="2" width="12.42578125" style="6" bestFit="1" customWidth="1"/>
    <col min="3" max="3" width="15.140625" style="6" bestFit="1" customWidth="1"/>
    <col min="4" max="4" width="9.7109375" style="6" customWidth="1"/>
    <col min="5" max="5" width="3.28515625" style="6" customWidth="1"/>
    <col min="6" max="6" width="9.28515625" style="6" bestFit="1" customWidth="1"/>
    <col min="7" max="7" width="5.85546875" style="6" customWidth="1"/>
    <col min="8" max="8" width="12.42578125" style="6" bestFit="1" customWidth="1"/>
    <col min="9" max="9" width="9.42578125" style="6" bestFit="1" customWidth="1"/>
    <col min="10" max="10" width="2.28515625" style="6" bestFit="1" customWidth="1"/>
    <col min="11" max="11" width="16.710937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32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6" t="s">
        <v>33</v>
      </c>
      <c r="C4" s="6" t="s">
        <v>34</v>
      </c>
      <c r="D4" s="14">
        <v>50</v>
      </c>
      <c r="E4" s="6" t="s">
        <v>31</v>
      </c>
      <c r="F4" s="12">
        <v>50</v>
      </c>
      <c r="H4" s="6" t="s">
        <v>33</v>
      </c>
      <c r="I4" s="6">
        <f>SUMIF(From,H4,Ship)-SUMIF(To,H4,Ship)</f>
        <v>150</v>
      </c>
      <c r="M4" s="1" t="s">
        <v>3</v>
      </c>
      <c r="N4" s="2" t="s">
        <v>35</v>
      </c>
    </row>
    <row r="5" spans="1:14">
      <c r="B5" s="6" t="s">
        <v>33</v>
      </c>
      <c r="C5" s="6" t="s">
        <v>36</v>
      </c>
      <c r="D5" s="15">
        <v>70</v>
      </c>
      <c r="E5" s="6" t="s">
        <v>31</v>
      </c>
      <c r="F5" s="12">
        <v>70</v>
      </c>
      <c r="H5" s="6" t="s">
        <v>37</v>
      </c>
      <c r="I5" s="6">
        <f t="shared" ref="I5:I14" si="0">SUMIF(From,H5,Ship)-SUMIF(To,H5,Ship)</f>
        <v>70</v>
      </c>
      <c r="M5" s="1" t="s">
        <v>0</v>
      </c>
      <c r="N5" s="2" t="s">
        <v>38</v>
      </c>
    </row>
    <row r="6" spans="1:14">
      <c r="B6" s="6" t="s">
        <v>33</v>
      </c>
      <c r="C6" s="6" t="s">
        <v>39</v>
      </c>
      <c r="D6" s="15">
        <v>30</v>
      </c>
      <c r="E6" s="6" t="s">
        <v>31</v>
      </c>
      <c r="F6" s="12">
        <v>40</v>
      </c>
      <c r="H6" s="6" t="s">
        <v>40</v>
      </c>
      <c r="I6" s="6">
        <f t="shared" si="0"/>
        <v>0</v>
      </c>
      <c r="J6" s="6" t="s">
        <v>13</v>
      </c>
      <c r="K6" s="12">
        <v>0</v>
      </c>
      <c r="M6" s="1" t="s">
        <v>41</v>
      </c>
      <c r="N6" s="2" t="s">
        <v>42</v>
      </c>
    </row>
    <row r="7" spans="1:14">
      <c r="B7" s="6" t="s">
        <v>37</v>
      </c>
      <c r="C7" s="6" t="s">
        <v>34</v>
      </c>
      <c r="D7" s="15">
        <v>10</v>
      </c>
      <c r="E7" s="6" t="s">
        <v>31</v>
      </c>
      <c r="F7" s="12">
        <v>20</v>
      </c>
      <c r="H7" s="6" t="s">
        <v>34</v>
      </c>
      <c r="I7" s="6">
        <f t="shared" si="0"/>
        <v>0</v>
      </c>
      <c r="J7" s="6" t="s">
        <v>13</v>
      </c>
      <c r="K7" s="12">
        <v>0</v>
      </c>
      <c r="M7" s="1" t="s">
        <v>16</v>
      </c>
      <c r="N7" s="2" t="s">
        <v>43</v>
      </c>
    </row>
    <row r="8" spans="1:14">
      <c r="B8" s="6" t="s">
        <v>37</v>
      </c>
      <c r="C8" s="6" t="s">
        <v>40</v>
      </c>
      <c r="D8" s="15">
        <v>60</v>
      </c>
      <c r="E8" s="6" t="s">
        <v>31</v>
      </c>
      <c r="F8" s="12">
        <v>60</v>
      </c>
      <c r="H8" s="6" t="s">
        <v>36</v>
      </c>
      <c r="I8" s="6">
        <f t="shared" si="0"/>
        <v>0</v>
      </c>
      <c r="J8" s="6" t="s">
        <v>13</v>
      </c>
      <c r="K8" s="12">
        <v>0</v>
      </c>
      <c r="M8" s="1" t="s">
        <v>5</v>
      </c>
      <c r="N8" s="2" t="s">
        <v>44</v>
      </c>
    </row>
    <row r="9" spans="1:14">
      <c r="B9" s="6" t="s">
        <v>34</v>
      </c>
      <c r="C9" s="6" t="s">
        <v>45</v>
      </c>
      <c r="D9" s="15">
        <v>60</v>
      </c>
      <c r="E9" s="6" t="s">
        <v>31</v>
      </c>
      <c r="F9" s="12">
        <v>60</v>
      </c>
      <c r="H9" s="6" t="s">
        <v>39</v>
      </c>
      <c r="I9" s="6">
        <f t="shared" si="0"/>
        <v>0</v>
      </c>
      <c r="J9" s="6" t="s">
        <v>13</v>
      </c>
      <c r="K9" s="12">
        <v>0</v>
      </c>
      <c r="M9" s="1" t="s">
        <v>2</v>
      </c>
      <c r="N9" s="2" t="s">
        <v>46</v>
      </c>
    </row>
    <row r="10" spans="1:14">
      <c r="B10" s="6" t="s">
        <v>36</v>
      </c>
      <c r="C10" s="6" t="s">
        <v>45</v>
      </c>
      <c r="D10" s="15">
        <v>30</v>
      </c>
      <c r="E10" s="6" t="s">
        <v>31</v>
      </c>
      <c r="F10" s="12">
        <v>40</v>
      </c>
      <c r="H10" s="6" t="s">
        <v>47</v>
      </c>
      <c r="I10" s="6">
        <f t="shared" si="0"/>
        <v>0</v>
      </c>
      <c r="J10" s="6" t="s">
        <v>13</v>
      </c>
      <c r="K10" s="12">
        <v>0</v>
      </c>
      <c r="M10" s="1" t="s">
        <v>17</v>
      </c>
      <c r="N10" s="2" t="s">
        <v>48</v>
      </c>
    </row>
    <row r="11" spans="1:14" ht="13.5" thickBot="1">
      <c r="B11" s="6" t="s">
        <v>36</v>
      </c>
      <c r="C11" s="6" t="s">
        <v>49</v>
      </c>
      <c r="D11" s="15">
        <v>40</v>
      </c>
      <c r="E11" s="6" t="s">
        <v>31</v>
      </c>
      <c r="F11" s="12">
        <v>50</v>
      </c>
      <c r="H11" s="6" t="s">
        <v>45</v>
      </c>
      <c r="I11" s="6">
        <f t="shared" si="0"/>
        <v>0</v>
      </c>
      <c r="J11" s="6" t="s">
        <v>13</v>
      </c>
      <c r="K11" s="12">
        <v>0</v>
      </c>
      <c r="M11" s="3" t="s">
        <v>1</v>
      </c>
      <c r="N11" s="4" t="s">
        <v>50</v>
      </c>
    </row>
    <row r="12" spans="1:14">
      <c r="B12" s="6" t="s">
        <v>39</v>
      </c>
      <c r="C12" s="6" t="s">
        <v>49</v>
      </c>
      <c r="D12" s="15">
        <v>30</v>
      </c>
      <c r="E12" s="6" t="s">
        <v>31</v>
      </c>
      <c r="F12" s="12">
        <v>30</v>
      </c>
      <c r="H12" s="6" t="s">
        <v>49</v>
      </c>
      <c r="I12" s="6">
        <f t="shared" si="0"/>
        <v>0</v>
      </c>
      <c r="J12" s="6" t="s">
        <v>13</v>
      </c>
      <c r="K12" s="12">
        <v>0</v>
      </c>
    </row>
    <row r="13" spans="1:14">
      <c r="B13" s="6" t="s">
        <v>40</v>
      </c>
      <c r="C13" s="6" t="s">
        <v>45</v>
      </c>
      <c r="D13" s="15">
        <v>30</v>
      </c>
      <c r="E13" s="6" t="s">
        <v>31</v>
      </c>
      <c r="F13" s="12">
        <v>30</v>
      </c>
      <c r="H13" s="6" t="s">
        <v>51</v>
      </c>
      <c r="I13" s="6">
        <f t="shared" si="0"/>
        <v>-160</v>
      </c>
    </row>
    <row r="14" spans="1:14">
      <c r="B14" s="6" t="s">
        <v>40</v>
      </c>
      <c r="C14" s="6" t="s">
        <v>47</v>
      </c>
      <c r="D14" s="15">
        <v>30</v>
      </c>
      <c r="E14" s="6" t="s">
        <v>31</v>
      </c>
      <c r="F14" s="12">
        <v>40</v>
      </c>
      <c r="H14" s="6" t="s">
        <v>52</v>
      </c>
      <c r="I14" s="6">
        <f t="shared" si="0"/>
        <v>-60</v>
      </c>
    </row>
    <row r="15" spans="1:14">
      <c r="B15" s="6" t="s">
        <v>49</v>
      </c>
      <c r="C15" s="6" t="s">
        <v>51</v>
      </c>
      <c r="D15" s="15">
        <v>70</v>
      </c>
      <c r="E15" s="6" t="s">
        <v>31</v>
      </c>
      <c r="F15" s="12">
        <v>70</v>
      </c>
    </row>
    <row r="16" spans="1:14">
      <c r="B16" s="6" t="s">
        <v>45</v>
      </c>
      <c r="C16" s="6" t="s">
        <v>51</v>
      </c>
      <c r="D16" s="15">
        <v>80</v>
      </c>
      <c r="E16" s="6" t="s">
        <v>31</v>
      </c>
      <c r="F16" s="12">
        <v>80</v>
      </c>
    </row>
    <row r="17" spans="2:6">
      <c r="B17" s="6" t="s">
        <v>45</v>
      </c>
      <c r="C17" s="6" t="s">
        <v>52</v>
      </c>
      <c r="D17" s="15">
        <v>40</v>
      </c>
      <c r="E17" s="6" t="s">
        <v>31</v>
      </c>
      <c r="F17" s="12">
        <v>40</v>
      </c>
    </row>
    <row r="18" spans="2:6">
      <c r="B18" s="6" t="s">
        <v>47</v>
      </c>
      <c r="C18" s="6" t="s">
        <v>51</v>
      </c>
      <c r="D18" s="15">
        <v>10</v>
      </c>
      <c r="E18" s="6" t="s">
        <v>31</v>
      </c>
      <c r="F18" s="12">
        <v>10</v>
      </c>
    </row>
    <row r="19" spans="2:6">
      <c r="B19" s="6" t="s">
        <v>47</v>
      </c>
      <c r="C19" s="6" t="s">
        <v>52</v>
      </c>
      <c r="D19" s="16">
        <v>20</v>
      </c>
      <c r="E19" s="6" t="s">
        <v>31</v>
      </c>
      <c r="F19" s="12">
        <v>20</v>
      </c>
    </row>
    <row r="20" spans="2:6" ht="13.5" thickBot="1"/>
    <row r="21" spans="2:6" ht="13.5" thickBot="1">
      <c r="C21" s="11" t="s">
        <v>53</v>
      </c>
      <c r="D21" s="18">
        <f>SUM(I4:I5)</f>
        <v>220</v>
      </c>
      <c r="E21" s="19"/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6893-543D-49C2-A0FB-ADB965C500BD}">
  <dimension ref="A1:N21"/>
  <sheetViews>
    <sheetView workbookViewId="0">
      <selection activeCell="K31" sqref="K31"/>
    </sheetView>
  </sheetViews>
  <sheetFormatPr defaultColWidth="10.85546875" defaultRowHeight="12.75"/>
  <cols>
    <col min="1" max="1" width="2.85546875" style="6" customWidth="1"/>
    <col min="2" max="2" width="12.42578125" style="6" bestFit="1" customWidth="1"/>
    <col min="3" max="3" width="15.140625" style="6" bestFit="1" customWidth="1"/>
    <col min="4" max="4" width="9.7109375" style="6" customWidth="1"/>
    <col min="5" max="5" width="3.28515625" style="6" customWidth="1"/>
    <col min="6" max="6" width="9.28515625" style="6" bestFit="1" customWidth="1"/>
    <col min="7" max="7" width="5.85546875" style="6" customWidth="1"/>
    <col min="8" max="8" width="12.42578125" style="6" bestFit="1" customWidth="1"/>
    <col min="9" max="9" width="9.42578125" style="6" bestFit="1" customWidth="1"/>
    <col min="10" max="10" width="2.28515625" style="6" bestFit="1" customWidth="1"/>
    <col min="11" max="11" width="16.710937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32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2</v>
      </c>
      <c r="E3" s="8"/>
      <c r="F3" s="8" t="s">
        <v>3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6" t="s">
        <v>33</v>
      </c>
      <c r="C4" s="6" t="s">
        <v>34</v>
      </c>
      <c r="D4" s="14">
        <v>50</v>
      </c>
      <c r="E4" s="6" t="s">
        <v>31</v>
      </c>
      <c r="F4" s="12">
        <v>50</v>
      </c>
      <c r="H4" s="6" t="s">
        <v>33</v>
      </c>
      <c r="I4" s="6">
        <f>SUMIF(From,H4,Ship)-SUMIF(To,H4,Ship)</f>
        <v>150</v>
      </c>
      <c r="M4" s="1" t="s">
        <v>3</v>
      </c>
      <c r="N4" s="2" t="s">
        <v>35</v>
      </c>
    </row>
    <row r="5" spans="1:14">
      <c r="B5" s="6" t="s">
        <v>33</v>
      </c>
      <c r="C5" s="6" t="s">
        <v>36</v>
      </c>
      <c r="D5" s="15">
        <v>70</v>
      </c>
      <c r="E5" s="6" t="s">
        <v>31</v>
      </c>
      <c r="F5" s="12">
        <v>70</v>
      </c>
      <c r="H5" s="6" t="s">
        <v>37</v>
      </c>
      <c r="I5" s="6">
        <f t="shared" ref="I5:I14" si="0">SUMIF(From,H5,Ship)-SUMIF(To,H5,Ship)</f>
        <v>70</v>
      </c>
      <c r="M5" s="1" t="s">
        <v>0</v>
      </c>
      <c r="N5" s="2" t="s">
        <v>38</v>
      </c>
    </row>
    <row r="6" spans="1:14">
      <c r="B6" s="6" t="s">
        <v>33</v>
      </c>
      <c r="C6" s="6" t="s">
        <v>39</v>
      </c>
      <c r="D6" s="15">
        <v>30</v>
      </c>
      <c r="E6" s="6" t="s">
        <v>31</v>
      </c>
      <c r="F6" s="12">
        <v>40</v>
      </c>
      <c r="H6" s="6" t="s">
        <v>40</v>
      </c>
      <c r="I6" s="6">
        <f t="shared" si="0"/>
        <v>0</v>
      </c>
      <c r="J6" s="6" t="s">
        <v>13</v>
      </c>
      <c r="K6" s="12">
        <v>0</v>
      </c>
      <c r="M6" s="1" t="s">
        <v>41</v>
      </c>
      <c r="N6" s="2" t="s">
        <v>42</v>
      </c>
    </row>
    <row r="7" spans="1:14">
      <c r="B7" s="6" t="s">
        <v>37</v>
      </c>
      <c r="C7" s="6" t="s">
        <v>34</v>
      </c>
      <c r="D7" s="15">
        <v>10</v>
      </c>
      <c r="E7" s="6" t="s">
        <v>31</v>
      </c>
      <c r="F7" s="12">
        <v>20</v>
      </c>
      <c r="H7" s="6" t="s">
        <v>34</v>
      </c>
      <c r="I7" s="6">
        <f t="shared" si="0"/>
        <v>0</v>
      </c>
      <c r="J7" s="6" t="s">
        <v>13</v>
      </c>
      <c r="K7" s="12">
        <v>0</v>
      </c>
      <c r="M7" s="1" t="s">
        <v>16</v>
      </c>
      <c r="N7" s="2" t="s">
        <v>43</v>
      </c>
    </row>
    <row r="8" spans="1:14">
      <c r="B8" s="6" t="s">
        <v>37</v>
      </c>
      <c r="C8" s="6" t="s">
        <v>40</v>
      </c>
      <c r="D8" s="15">
        <v>60</v>
      </c>
      <c r="E8" s="6" t="s">
        <v>31</v>
      </c>
      <c r="F8" s="12">
        <v>60</v>
      </c>
      <c r="H8" s="6" t="s">
        <v>36</v>
      </c>
      <c r="I8" s="6">
        <f t="shared" si="0"/>
        <v>0</v>
      </c>
      <c r="J8" s="6" t="s">
        <v>13</v>
      </c>
      <c r="K8" s="12">
        <v>0</v>
      </c>
      <c r="M8" s="1" t="s">
        <v>5</v>
      </c>
      <c r="N8" s="2" t="s">
        <v>44</v>
      </c>
    </row>
    <row r="9" spans="1:14">
      <c r="B9" s="6" t="s">
        <v>34</v>
      </c>
      <c r="C9" s="6" t="s">
        <v>45</v>
      </c>
      <c r="D9" s="15">
        <v>60</v>
      </c>
      <c r="E9" s="6" t="s">
        <v>31</v>
      </c>
      <c r="F9" s="12">
        <v>60</v>
      </c>
      <c r="H9" s="6" t="s">
        <v>39</v>
      </c>
      <c r="I9" s="6">
        <f t="shared" si="0"/>
        <v>0</v>
      </c>
      <c r="J9" s="6" t="s">
        <v>13</v>
      </c>
      <c r="K9" s="12">
        <v>0</v>
      </c>
      <c r="M9" s="1" t="s">
        <v>2</v>
      </c>
      <c r="N9" s="2" t="s">
        <v>46</v>
      </c>
    </row>
    <row r="10" spans="1:14">
      <c r="B10" s="6" t="s">
        <v>36</v>
      </c>
      <c r="C10" s="6" t="s">
        <v>45</v>
      </c>
      <c r="D10" s="15">
        <v>30</v>
      </c>
      <c r="E10" s="6" t="s">
        <v>31</v>
      </c>
      <c r="F10" s="12">
        <v>40</v>
      </c>
      <c r="H10" s="6" t="s">
        <v>47</v>
      </c>
      <c r="I10" s="6">
        <f t="shared" si="0"/>
        <v>0</v>
      </c>
      <c r="J10" s="6" t="s">
        <v>13</v>
      </c>
      <c r="K10" s="12">
        <v>0</v>
      </c>
      <c r="M10" s="1" t="s">
        <v>17</v>
      </c>
      <c r="N10" s="2" t="s">
        <v>48</v>
      </c>
    </row>
    <row r="11" spans="1:14" ht="13.5" thickBot="1">
      <c r="B11" s="6" t="s">
        <v>36</v>
      </c>
      <c r="C11" s="6" t="s">
        <v>49</v>
      </c>
      <c r="D11" s="15">
        <v>40</v>
      </c>
      <c r="E11" s="6" t="s">
        <v>31</v>
      </c>
      <c r="F11" s="12">
        <v>50</v>
      </c>
      <c r="H11" s="6" t="s">
        <v>45</v>
      </c>
      <c r="I11" s="6">
        <f t="shared" si="0"/>
        <v>0</v>
      </c>
      <c r="J11" s="6" t="s">
        <v>13</v>
      </c>
      <c r="K11" s="12">
        <v>0</v>
      </c>
      <c r="M11" s="3" t="s">
        <v>1</v>
      </c>
      <c r="N11" s="4" t="s">
        <v>50</v>
      </c>
    </row>
    <row r="12" spans="1:14">
      <c r="B12" s="6" t="s">
        <v>39</v>
      </c>
      <c r="C12" s="6" t="s">
        <v>49</v>
      </c>
      <c r="D12" s="15">
        <v>30</v>
      </c>
      <c r="E12" s="6" t="s">
        <v>31</v>
      </c>
      <c r="F12" s="12">
        <v>30</v>
      </c>
      <c r="H12" s="6" t="s">
        <v>49</v>
      </c>
      <c r="I12" s="6">
        <f t="shared" si="0"/>
        <v>0</v>
      </c>
      <c r="J12" s="6" t="s">
        <v>13</v>
      </c>
      <c r="K12" s="12">
        <v>0</v>
      </c>
    </row>
    <row r="13" spans="1:14">
      <c r="B13" s="6" t="s">
        <v>40</v>
      </c>
      <c r="C13" s="6" t="s">
        <v>45</v>
      </c>
      <c r="D13" s="15">
        <v>30</v>
      </c>
      <c r="E13" s="6" t="s">
        <v>31</v>
      </c>
      <c r="F13" s="12">
        <v>30</v>
      </c>
      <c r="H13" s="6" t="s">
        <v>51</v>
      </c>
      <c r="I13" s="6">
        <f t="shared" si="0"/>
        <v>-160</v>
      </c>
    </row>
    <row r="14" spans="1:14">
      <c r="B14" s="6" t="s">
        <v>40</v>
      </c>
      <c r="C14" s="6" t="s">
        <v>47</v>
      </c>
      <c r="D14" s="15">
        <v>30</v>
      </c>
      <c r="E14" s="6" t="s">
        <v>31</v>
      </c>
      <c r="F14" s="12">
        <v>40</v>
      </c>
      <c r="H14" s="6" t="s">
        <v>52</v>
      </c>
      <c r="I14" s="6">
        <f t="shared" si="0"/>
        <v>-60</v>
      </c>
    </row>
    <row r="15" spans="1:14">
      <c r="B15" s="6" t="s">
        <v>49</v>
      </c>
      <c r="C15" s="6" t="s">
        <v>51</v>
      </c>
      <c r="D15" s="15">
        <v>70</v>
      </c>
      <c r="E15" s="6" t="s">
        <v>31</v>
      </c>
      <c r="F15" s="12">
        <v>70</v>
      </c>
    </row>
    <row r="16" spans="1:14">
      <c r="B16" s="6" t="s">
        <v>45</v>
      </c>
      <c r="C16" s="6" t="s">
        <v>51</v>
      </c>
      <c r="D16" s="15">
        <v>80</v>
      </c>
      <c r="E16" s="6" t="s">
        <v>31</v>
      </c>
      <c r="F16" s="12">
        <v>80</v>
      </c>
    </row>
    <row r="17" spans="2:6">
      <c r="B17" s="6" t="s">
        <v>45</v>
      </c>
      <c r="C17" s="6" t="s">
        <v>52</v>
      </c>
      <c r="D17" s="15">
        <v>40</v>
      </c>
      <c r="E17" s="6" t="s">
        <v>31</v>
      </c>
      <c r="F17" s="12">
        <v>40</v>
      </c>
    </row>
    <row r="18" spans="2:6">
      <c r="B18" s="6" t="s">
        <v>47</v>
      </c>
      <c r="C18" s="6" t="s">
        <v>51</v>
      </c>
      <c r="D18" s="15">
        <v>10</v>
      </c>
      <c r="E18" s="6" t="s">
        <v>31</v>
      </c>
      <c r="F18" s="12">
        <v>10</v>
      </c>
    </row>
    <row r="19" spans="2:6">
      <c r="B19" s="6" t="s">
        <v>47</v>
      </c>
      <c r="C19" s="6" t="s">
        <v>52</v>
      </c>
      <c r="D19" s="16">
        <v>20</v>
      </c>
      <c r="E19" s="6" t="s">
        <v>31</v>
      </c>
      <c r="F19" s="12">
        <v>20</v>
      </c>
    </row>
    <row r="20" spans="2:6" ht="13.5" thickBot="1"/>
    <row r="21" spans="2:6" ht="13.5" thickBot="1">
      <c r="C21" s="11" t="s">
        <v>53</v>
      </c>
      <c r="D21" s="18">
        <f>I4+I5</f>
        <v>220</v>
      </c>
      <c r="E21" s="19"/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2E5B-31A3-48A2-A457-5CE251426544}">
  <dimension ref="A1:N29"/>
  <sheetViews>
    <sheetView workbookViewId="0">
      <selection activeCell="H21" sqref="H21"/>
    </sheetView>
  </sheetViews>
  <sheetFormatPr defaultColWidth="10.85546875" defaultRowHeight="12.75"/>
  <cols>
    <col min="1" max="1" width="2.85546875" style="6" customWidth="1"/>
    <col min="2" max="2" width="7.28515625" style="6" customWidth="1"/>
    <col min="3" max="3" width="11.7109375" style="6" customWidth="1"/>
    <col min="4" max="4" width="9.7109375" style="6" customWidth="1"/>
    <col min="5" max="5" width="2.85546875" style="6" customWidth="1"/>
    <col min="6" max="6" width="9.28515625" style="6" bestFit="1" customWidth="1"/>
    <col min="7" max="7" width="5.85546875" style="6" customWidth="1"/>
    <col min="8" max="8" width="10.28515625" style="6" customWidth="1"/>
    <col min="9" max="9" width="9.42578125" style="6" bestFit="1" customWidth="1"/>
    <col min="10" max="10" width="2.28515625" style="6" bestFit="1" customWidth="1"/>
    <col min="11" max="11" width="15.4257812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63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64</v>
      </c>
      <c r="E3" s="8"/>
      <c r="F3" s="8" t="s">
        <v>65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27" t="s">
        <v>66</v>
      </c>
      <c r="C4" s="27" t="s">
        <v>67</v>
      </c>
      <c r="D4" s="14">
        <v>0</v>
      </c>
      <c r="F4" s="12">
        <v>3</v>
      </c>
      <c r="H4" s="6" t="s">
        <v>66</v>
      </c>
      <c r="I4" s="6">
        <f>SUMIF(From,H4,OnRoute)-SUMIF(To,H4,OnRoute)</f>
        <v>0</v>
      </c>
      <c r="J4" s="6" t="s">
        <v>13</v>
      </c>
      <c r="K4" s="12">
        <v>1</v>
      </c>
      <c r="M4" s="1" t="s">
        <v>65</v>
      </c>
      <c r="N4" s="2" t="s">
        <v>68</v>
      </c>
    </row>
    <row r="5" spans="1:14">
      <c r="B5" s="6" t="s">
        <v>66</v>
      </c>
      <c r="C5" s="6" t="s">
        <v>69</v>
      </c>
      <c r="D5" s="15">
        <v>0</v>
      </c>
      <c r="F5" s="12">
        <v>6</v>
      </c>
      <c r="H5" s="6" t="s">
        <v>67</v>
      </c>
      <c r="I5" s="6">
        <f t="shared" ref="I5:I13" si="0">SUMIF(From,H5,OnRoute)-SUMIF(To,H5,OnRoute)</f>
        <v>0</v>
      </c>
      <c r="J5" s="6" t="s">
        <v>13</v>
      </c>
      <c r="K5" s="12">
        <v>0</v>
      </c>
      <c r="M5" s="1" t="s">
        <v>0</v>
      </c>
      <c r="N5" s="2" t="s">
        <v>70</v>
      </c>
    </row>
    <row r="6" spans="1:14">
      <c r="B6" s="6" t="s">
        <v>66</v>
      </c>
      <c r="C6" s="6" t="s">
        <v>71</v>
      </c>
      <c r="D6" s="15">
        <v>0</v>
      </c>
      <c r="F6" s="12">
        <v>4</v>
      </c>
      <c r="H6" s="6" t="s">
        <v>69</v>
      </c>
      <c r="I6" s="6">
        <f t="shared" si="0"/>
        <v>0</v>
      </c>
      <c r="J6" s="6" t="s">
        <v>13</v>
      </c>
      <c r="K6" s="12">
        <v>0</v>
      </c>
      <c r="M6" s="1" t="s">
        <v>16</v>
      </c>
      <c r="N6" s="2" t="s">
        <v>72</v>
      </c>
    </row>
    <row r="7" spans="1:14">
      <c r="B7" s="27" t="s">
        <v>67</v>
      </c>
      <c r="C7" s="27" t="s">
        <v>69</v>
      </c>
      <c r="D7" s="15">
        <v>0</v>
      </c>
      <c r="F7" s="12">
        <v>1</v>
      </c>
      <c r="H7" s="6" t="s">
        <v>71</v>
      </c>
      <c r="I7" s="6">
        <f t="shared" si="0"/>
        <v>0</v>
      </c>
      <c r="J7" s="6" t="s">
        <v>13</v>
      </c>
      <c r="K7" s="12">
        <v>0</v>
      </c>
      <c r="M7" s="1" t="s">
        <v>5</v>
      </c>
      <c r="N7" s="2" t="s">
        <v>73</v>
      </c>
    </row>
    <row r="8" spans="1:14">
      <c r="B8" s="6" t="s">
        <v>67</v>
      </c>
      <c r="C8" s="6" t="s">
        <v>74</v>
      </c>
      <c r="D8" s="15">
        <v>0</v>
      </c>
      <c r="F8" s="12">
        <v>6</v>
      </c>
      <c r="H8" s="6" t="s">
        <v>74</v>
      </c>
      <c r="I8" s="6">
        <f t="shared" si="0"/>
        <v>0</v>
      </c>
      <c r="J8" s="6" t="s">
        <v>13</v>
      </c>
      <c r="K8" s="12">
        <v>0</v>
      </c>
      <c r="M8" s="1" t="s">
        <v>75</v>
      </c>
      <c r="N8" s="2" t="s">
        <v>76</v>
      </c>
    </row>
    <row r="9" spans="1:14">
      <c r="B9" s="6" t="s">
        <v>69</v>
      </c>
      <c r="C9" s="6" t="s">
        <v>67</v>
      </c>
      <c r="D9" s="15">
        <v>0</v>
      </c>
      <c r="F9" s="12">
        <v>1</v>
      </c>
      <c r="H9" s="6" t="s">
        <v>77</v>
      </c>
      <c r="I9" s="6">
        <f t="shared" si="0"/>
        <v>0</v>
      </c>
      <c r="J9" s="6" t="s">
        <v>13</v>
      </c>
      <c r="K9" s="12">
        <v>0</v>
      </c>
      <c r="M9" s="1" t="s">
        <v>17</v>
      </c>
      <c r="N9" s="2" t="s">
        <v>78</v>
      </c>
    </row>
    <row r="10" spans="1:14">
      <c r="B10" s="6" t="s">
        <v>69</v>
      </c>
      <c r="C10" s="6" t="s">
        <v>71</v>
      </c>
      <c r="D10" s="15">
        <v>0</v>
      </c>
      <c r="F10" s="12">
        <v>2</v>
      </c>
      <c r="H10" s="6" t="s">
        <v>79</v>
      </c>
      <c r="I10" s="6">
        <f t="shared" si="0"/>
        <v>0</v>
      </c>
      <c r="J10" s="6" t="s">
        <v>13</v>
      </c>
      <c r="K10" s="12">
        <v>0</v>
      </c>
      <c r="M10" s="1" t="s">
        <v>1</v>
      </c>
      <c r="N10" s="2" t="s">
        <v>80</v>
      </c>
    </row>
    <row r="11" spans="1:14" ht="13.5" thickBot="1">
      <c r="B11" s="6" t="s">
        <v>69</v>
      </c>
      <c r="C11" s="6" t="s">
        <v>74</v>
      </c>
      <c r="D11" s="15">
        <v>0</v>
      </c>
      <c r="F11" s="12">
        <v>4</v>
      </c>
      <c r="H11" s="6" t="s">
        <v>81</v>
      </c>
      <c r="I11" s="6">
        <f t="shared" si="0"/>
        <v>0</v>
      </c>
      <c r="J11" s="6" t="s">
        <v>13</v>
      </c>
      <c r="K11" s="12">
        <v>0</v>
      </c>
      <c r="M11" s="3" t="s">
        <v>82</v>
      </c>
      <c r="N11" s="4" t="s">
        <v>83</v>
      </c>
    </row>
    <row r="12" spans="1:14">
      <c r="B12" s="27" t="s">
        <v>69</v>
      </c>
      <c r="C12" s="27" t="s">
        <v>77</v>
      </c>
      <c r="D12" s="15">
        <v>0</v>
      </c>
      <c r="F12" s="12">
        <v>5</v>
      </c>
      <c r="H12" s="6" t="s">
        <v>84</v>
      </c>
      <c r="I12" s="6">
        <f t="shared" si="0"/>
        <v>0</v>
      </c>
      <c r="J12" s="6" t="s">
        <v>13</v>
      </c>
      <c r="K12" s="12">
        <v>0</v>
      </c>
    </row>
    <row r="13" spans="1:14">
      <c r="B13" s="6" t="s">
        <v>71</v>
      </c>
      <c r="C13" s="6" t="s">
        <v>69</v>
      </c>
      <c r="D13" s="15">
        <v>0</v>
      </c>
      <c r="F13" s="12">
        <v>2</v>
      </c>
      <c r="H13" s="6" t="s">
        <v>85</v>
      </c>
      <c r="I13" s="6">
        <f t="shared" si="0"/>
        <v>0</v>
      </c>
      <c r="J13" s="6" t="s">
        <v>13</v>
      </c>
      <c r="K13" s="12">
        <v>-1</v>
      </c>
    </row>
    <row r="14" spans="1:14">
      <c r="B14" s="6" t="s">
        <v>71</v>
      </c>
      <c r="C14" s="6" t="s">
        <v>77</v>
      </c>
      <c r="D14" s="15">
        <v>0</v>
      </c>
      <c r="F14" s="12">
        <v>7</v>
      </c>
    </row>
    <row r="15" spans="1:14">
      <c r="B15" s="6" t="s">
        <v>74</v>
      </c>
      <c r="C15" s="6" t="s">
        <v>77</v>
      </c>
      <c r="D15" s="15">
        <v>0</v>
      </c>
      <c r="F15" s="12">
        <v>3</v>
      </c>
    </row>
    <row r="16" spans="1:14">
      <c r="B16" s="6" t="s">
        <v>74</v>
      </c>
      <c r="C16" s="6" t="s">
        <v>79</v>
      </c>
      <c r="D16" s="15">
        <v>0</v>
      </c>
      <c r="F16" s="12">
        <v>8</v>
      </c>
    </row>
    <row r="17" spans="2:6">
      <c r="B17" s="6" t="s">
        <v>77</v>
      </c>
      <c r="C17" s="6" t="s">
        <v>74</v>
      </c>
      <c r="D17" s="15">
        <v>0</v>
      </c>
      <c r="F17" s="12">
        <v>3</v>
      </c>
    </row>
    <row r="18" spans="2:6">
      <c r="B18" s="27" t="s">
        <v>77</v>
      </c>
      <c r="C18" s="27" t="s">
        <v>79</v>
      </c>
      <c r="D18" s="15">
        <v>0</v>
      </c>
      <c r="F18" s="12">
        <v>6</v>
      </c>
    </row>
    <row r="19" spans="2:6">
      <c r="B19" s="6" t="s">
        <v>77</v>
      </c>
      <c r="C19" s="6" t="s">
        <v>81</v>
      </c>
      <c r="D19" s="15">
        <v>0</v>
      </c>
      <c r="F19" s="12">
        <v>5</v>
      </c>
    </row>
    <row r="20" spans="2:6">
      <c r="B20" s="6" t="s">
        <v>77</v>
      </c>
      <c r="C20" s="6" t="s">
        <v>84</v>
      </c>
      <c r="D20" s="15">
        <v>0</v>
      </c>
      <c r="F20" s="12">
        <v>4</v>
      </c>
    </row>
    <row r="21" spans="2:6">
      <c r="B21" s="6" t="s">
        <v>79</v>
      </c>
      <c r="C21" s="6" t="s">
        <v>81</v>
      </c>
      <c r="D21" s="15">
        <v>0</v>
      </c>
      <c r="F21" s="12">
        <v>3</v>
      </c>
    </row>
    <row r="22" spans="2:6">
      <c r="B22" s="27" t="s">
        <v>79</v>
      </c>
      <c r="C22" s="27" t="s">
        <v>85</v>
      </c>
      <c r="D22" s="15">
        <v>0</v>
      </c>
      <c r="F22" s="12">
        <v>4</v>
      </c>
    </row>
    <row r="23" spans="2:6">
      <c r="B23" s="6" t="s">
        <v>81</v>
      </c>
      <c r="C23" s="6" t="s">
        <v>79</v>
      </c>
      <c r="D23" s="15">
        <v>0</v>
      </c>
      <c r="F23" s="12">
        <v>3</v>
      </c>
    </row>
    <row r="24" spans="2:6">
      <c r="B24" s="6" t="s">
        <v>81</v>
      </c>
      <c r="C24" s="6" t="s">
        <v>84</v>
      </c>
      <c r="D24" s="15">
        <v>0</v>
      </c>
      <c r="F24" s="12">
        <v>2</v>
      </c>
    </row>
    <row r="25" spans="2:6">
      <c r="B25" s="6" t="s">
        <v>81</v>
      </c>
      <c r="C25" s="6" t="s">
        <v>85</v>
      </c>
      <c r="D25" s="15">
        <v>0</v>
      </c>
      <c r="F25" s="12">
        <v>6</v>
      </c>
    </row>
    <row r="26" spans="2:6">
      <c r="B26" s="6" t="s">
        <v>84</v>
      </c>
      <c r="C26" s="6" t="s">
        <v>81</v>
      </c>
      <c r="D26" s="15">
        <v>0</v>
      </c>
      <c r="F26" s="12">
        <v>2</v>
      </c>
    </row>
    <row r="27" spans="2:6">
      <c r="B27" s="6" t="s">
        <v>84</v>
      </c>
      <c r="C27" s="6" t="s">
        <v>85</v>
      </c>
      <c r="D27" s="16">
        <v>0</v>
      </c>
      <c r="F27" s="12">
        <v>7</v>
      </c>
    </row>
    <row r="28" spans="2:6" ht="13.5" thickBot="1"/>
    <row r="29" spans="2:6" ht="13.5" thickBot="1">
      <c r="C29" s="11" t="s">
        <v>86</v>
      </c>
      <c r="D29" s="18">
        <f>SUMPRODUCT(OnRoute,Distance)</f>
        <v>0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2CBD-C215-4FB9-AD6A-149212C1CDE0}">
  <dimension ref="B2:G14"/>
  <sheetViews>
    <sheetView tabSelected="1" workbookViewId="0">
      <selection activeCell="I18" sqref="I18"/>
    </sheetView>
  </sheetViews>
  <sheetFormatPr defaultRowHeight="12"/>
  <sheetData>
    <row r="2" spans="2:7">
      <c r="B2" t="s">
        <v>0</v>
      </c>
      <c r="C2" t="s">
        <v>1</v>
      </c>
      <c r="D2" t="s">
        <v>126</v>
      </c>
      <c r="F2" t="s">
        <v>127</v>
      </c>
    </row>
    <row r="3" spans="2:7">
      <c r="B3" s="28" t="s">
        <v>128</v>
      </c>
      <c r="C3" s="28" t="s">
        <v>129</v>
      </c>
      <c r="F3" t="s">
        <v>128</v>
      </c>
      <c r="G3">
        <f>SUMIF($B$3:$B$7,F3,$D$3:$D$7)-SUMIF($C$3:$C$7,F3,$D$3:$D$7)</f>
        <v>0</v>
      </c>
    </row>
    <row r="4" spans="2:7">
      <c r="B4" s="28" t="s">
        <v>129</v>
      </c>
      <c r="C4" s="28" t="s">
        <v>71</v>
      </c>
      <c r="F4" t="s">
        <v>129</v>
      </c>
      <c r="G4">
        <f>SUMIF($B$3:$B$7,F4,$D$3:$D$7)-SUMIF($C$3:$C$7,F4,$D$3:$D$7)</f>
        <v>0</v>
      </c>
    </row>
    <row r="5" spans="2:7">
      <c r="B5" s="28">
        <v>3</v>
      </c>
      <c r="C5" s="28">
        <v>8</v>
      </c>
      <c r="F5" t="s">
        <v>130</v>
      </c>
      <c r="G5">
        <f t="shared" ref="G4:G6" si="0">SUMIF($B$3:$B$7,F5,$D$3:$D$7)-SUMIF($C$3:$C$7,F5,$D$3:$D$7)</f>
        <v>0</v>
      </c>
    </row>
    <row r="6" spans="2:7">
      <c r="B6" s="28">
        <v>4</v>
      </c>
      <c r="C6" s="28">
        <v>9</v>
      </c>
      <c r="F6" t="s">
        <v>131</v>
      </c>
      <c r="G6">
        <f t="shared" si="0"/>
        <v>0</v>
      </c>
    </row>
    <row r="7" spans="2:7">
      <c r="B7" s="28">
        <v>5</v>
      </c>
      <c r="C7" s="28">
        <v>10</v>
      </c>
    </row>
    <row r="14" spans="2:7">
      <c r="D14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8F18-A074-48CB-A6A8-35EEE4EF3F31}">
  <dimension ref="A1:N29"/>
  <sheetViews>
    <sheetView workbookViewId="0">
      <selection activeCell="I21" sqref="I21"/>
    </sheetView>
  </sheetViews>
  <sheetFormatPr defaultColWidth="10.85546875" defaultRowHeight="12.75"/>
  <cols>
    <col min="1" max="1" width="2.85546875" style="6" customWidth="1"/>
    <col min="2" max="2" width="7.28515625" style="6" customWidth="1"/>
    <col min="3" max="3" width="11.7109375" style="6" customWidth="1"/>
    <col min="4" max="4" width="9.7109375" style="6" customWidth="1"/>
    <col min="5" max="5" width="2.85546875" style="6" customWidth="1"/>
    <col min="6" max="6" width="9.28515625" style="6" bestFit="1" customWidth="1"/>
    <col min="7" max="7" width="5.85546875" style="6" customWidth="1"/>
    <col min="8" max="8" width="10.28515625" style="6" customWidth="1"/>
    <col min="9" max="9" width="9.42578125" style="6" bestFit="1" customWidth="1"/>
    <col min="10" max="10" width="2.28515625" style="6" bestFit="1" customWidth="1"/>
    <col min="11" max="11" width="15.42578125" style="6" bestFit="1" customWidth="1"/>
    <col min="12" max="12" width="5.85546875" style="6" customWidth="1"/>
    <col min="13" max="13" width="15.140625" style="7" bestFit="1" customWidth="1"/>
    <col min="14" max="14" width="8.140625" style="7" bestFit="1" customWidth="1"/>
    <col min="15" max="16384" width="10.85546875" style="6"/>
  </cols>
  <sheetData>
    <row r="1" spans="1:14" ht="18">
      <c r="A1" s="5" t="s">
        <v>63</v>
      </c>
    </row>
    <row r="2" spans="1:14" ht="13.5" thickBot="1"/>
    <row r="3" spans="1:14" ht="13.5" thickBot="1">
      <c r="B3" s="8" t="s">
        <v>0</v>
      </c>
      <c r="C3" s="8" t="s">
        <v>1</v>
      </c>
      <c r="D3" s="8" t="s">
        <v>64</v>
      </c>
      <c r="E3" s="8"/>
      <c r="F3" s="8" t="s">
        <v>65</v>
      </c>
      <c r="H3" s="8" t="s">
        <v>5</v>
      </c>
      <c r="I3" s="8" t="s">
        <v>6</v>
      </c>
      <c r="J3" s="8"/>
      <c r="K3" s="8" t="s">
        <v>7</v>
      </c>
      <c r="M3" s="9" t="s">
        <v>20</v>
      </c>
      <c r="N3" s="10" t="s">
        <v>21</v>
      </c>
    </row>
    <row r="4" spans="1:14">
      <c r="B4" s="6" t="s">
        <v>66</v>
      </c>
      <c r="C4" s="6" t="s">
        <v>67</v>
      </c>
      <c r="D4" s="14">
        <v>1</v>
      </c>
      <c r="F4" s="12">
        <v>3</v>
      </c>
      <c r="H4" s="6" t="s">
        <v>66</v>
      </c>
      <c r="I4" s="6">
        <f t="shared" ref="I4:I12" si="0">OnRoute</f>
        <v>1</v>
      </c>
      <c r="J4" s="6" t="s">
        <v>13</v>
      </c>
      <c r="K4" s="12">
        <v>1</v>
      </c>
      <c r="M4" s="1" t="s">
        <v>65</v>
      </c>
      <c r="N4" s="2" t="s">
        <v>68</v>
      </c>
    </row>
    <row r="5" spans="1:14">
      <c r="B5" s="6" t="s">
        <v>66</v>
      </c>
      <c r="C5" s="6" t="s">
        <v>69</v>
      </c>
      <c r="D5" s="15">
        <v>0</v>
      </c>
      <c r="F5" s="12">
        <v>6</v>
      </c>
      <c r="H5" s="6" t="s">
        <v>67</v>
      </c>
      <c r="I5" s="6">
        <f t="shared" si="0"/>
        <v>0</v>
      </c>
      <c r="J5" s="6" t="s">
        <v>13</v>
      </c>
      <c r="K5" s="12">
        <v>0</v>
      </c>
      <c r="M5" s="1" t="s">
        <v>0</v>
      </c>
      <c r="N5" s="2" t="s">
        <v>70</v>
      </c>
    </row>
    <row r="6" spans="1:14">
      <c r="B6" s="6" t="s">
        <v>66</v>
      </c>
      <c r="C6" s="6" t="s">
        <v>71</v>
      </c>
      <c r="D6" s="15">
        <v>0</v>
      </c>
      <c r="F6" s="12">
        <v>4</v>
      </c>
      <c r="H6" s="6" t="s">
        <v>69</v>
      </c>
      <c r="I6" s="6">
        <f t="shared" si="0"/>
        <v>0</v>
      </c>
      <c r="J6" s="6" t="s">
        <v>13</v>
      </c>
      <c r="K6" s="12">
        <v>0</v>
      </c>
      <c r="M6" s="1" t="s">
        <v>16</v>
      </c>
      <c r="N6" s="2" t="s">
        <v>72</v>
      </c>
    </row>
    <row r="7" spans="1:14">
      <c r="B7" s="6" t="s">
        <v>67</v>
      </c>
      <c r="C7" s="6" t="s">
        <v>69</v>
      </c>
      <c r="D7" s="15">
        <v>0</v>
      </c>
      <c r="F7" s="12">
        <v>1</v>
      </c>
      <c r="H7" s="6" t="s">
        <v>71</v>
      </c>
      <c r="I7" s="6">
        <f t="shared" si="0"/>
        <v>0</v>
      </c>
      <c r="J7" s="6" t="s">
        <v>13</v>
      </c>
      <c r="K7" s="12">
        <v>0</v>
      </c>
      <c r="M7" s="1" t="s">
        <v>5</v>
      </c>
      <c r="N7" s="2" t="s">
        <v>73</v>
      </c>
    </row>
    <row r="8" spans="1:14">
      <c r="B8" s="6" t="s">
        <v>67</v>
      </c>
      <c r="C8" s="6" t="s">
        <v>74</v>
      </c>
      <c r="D8" s="15">
        <v>0</v>
      </c>
      <c r="F8" s="12">
        <v>6</v>
      </c>
      <c r="H8" s="6" t="s">
        <v>74</v>
      </c>
      <c r="I8" s="6">
        <f t="shared" si="0"/>
        <v>0</v>
      </c>
      <c r="J8" s="6" t="s">
        <v>13</v>
      </c>
      <c r="K8" s="12">
        <v>0</v>
      </c>
      <c r="M8" s="1" t="s">
        <v>75</v>
      </c>
      <c r="N8" s="2" t="s">
        <v>76</v>
      </c>
    </row>
    <row r="9" spans="1:14">
      <c r="B9" s="6" t="s">
        <v>69</v>
      </c>
      <c r="C9" s="6" t="s">
        <v>67</v>
      </c>
      <c r="D9" s="15">
        <v>0</v>
      </c>
      <c r="F9" s="12">
        <v>1</v>
      </c>
      <c r="H9" s="6" t="s">
        <v>77</v>
      </c>
      <c r="I9" s="6">
        <f t="shared" si="0"/>
        <v>0</v>
      </c>
      <c r="J9" s="6" t="s">
        <v>13</v>
      </c>
      <c r="K9" s="12">
        <v>0</v>
      </c>
      <c r="M9" s="1" t="s">
        <v>17</v>
      </c>
      <c r="N9" s="2" t="s">
        <v>78</v>
      </c>
    </row>
    <row r="10" spans="1:14">
      <c r="B10" s="6" t="s">
        <v>69</v>
      </c>
      <c r="C10" s="6" t="s">
        <v>71</v>
      </c>
      <c r="D10" s="15">
        <v>0</v>
      </c>
      <c r="F10" s="12">
        <v>2</v>
      </c>
      <c r="H10" s="6" t="s">
        <v>79</v>
      </c>
      <c r="I10" s="6">
        <f t="shared" si="0"/>
        <v>0</v>
      </c>
      <c r="J10" s="6" t="s">
        <v>13</v>
      </c>
      <c r="K10" s="12">
        <v>0</v>
      </c>
      <c r="M10" s="1" t="s">
        <v>1</v>
      </c>
      <c r="N10" s="2" t="s">
        <v>80</v>
      </c>
    </row>
    <row r="11" spans="1:14" ht="13.5" thickBot="1">
      <c r="B11" s="6" t="s">
        <v>69</v>
      </c>
      <c r="C11" s="6" t="s">
        <v>74</v>
      </c>
      <c r="D11" s="15">
        <v>0</v>
      </c>
      <c r="F11" s="12">
        <v>4</v>
      </c>
      <c r="H11" s="6" t="s">
        <v>81</v>
      </c>
      <c r="I11" s="6">
        <f t="shared" si="0"/>
        <v>0</v>
      </c>
      <c r="J11" s="6" t="s">
        <v>13</v>
      </c>
      <c r="K11" s="12">
        <v>0</v>
      </c>
      <c r="M11" s="3" t="s">
        <v>82</v>
      </c>
      <c r="N11" s="4" t="s">
        <v>83</v>
      </c>
    </row>
    <row r="12" spans="1:14">
      <c r="B12" s="6" t="s">
        <v>69</v>
      </c>
      <c r="C12" s="6" t="s">
        <v>77</v>
      </c>
      <c r="D12" s="15">
        <v>0</v>
      </c>
      <c r="F12" s="12">
        <v>5</v>
      </c>
      <c r="H12" s="6" t="s">
        <v>84</v>
      </c>
      <c r="I12" s="6">
        <f t="shared" si="0"/>
        <v>0</v>
      </c>
      <c r="J12" s="6" t="s">
        <v>13</v>
      </c>
      <c r="K12" s="12">
        <v>0</v>
      </c>
    </row>
    <row r="13" spans="1:14">
      <c r="B13" s="6" t="s">
        <v>71</v>
      </c>
      <c r="C13" s="6" t="s">
        <v>69</v>
      </c>
      <c r="D13" s="15">
        <v>0</v>
      </c>
      <c r="F13" s="12">
        <v>2</v>
      </c>
      <c r="H13" s="6" t="s">
        <v>85</v>
      </c>
      <c r="I13" s="6">
        <f t="shared" ref="I13" si="1">SUMIF(From,H13,OnRoute)-SUMIF(To,H13,OnRoute)</f>
        <v>-1</v>
      </c>
      <c r="J13" s="6" t="s">
        <v>13</v>
      </c>
      <c r="K13" s="12">
        <v>-1</v>
      </c>
    </row>
    <row r="14" spans="1:14">
      <c r="B14" s="6" t="s">
        <v>71</v>
      </c>
      <c r="C14" s="6" t="s">
        <v>77</v>
      </c>
      <c r="D14" s="15">
        <v>0</v>
      </c>
      <c r="F14" s="12">
        <v>7</v>
      </c>
    </row>
    <row r="15" spans="1:14">
      <c r="B15" s="6" t="s">
        <v>74</v>
      </c>
      <c r="C15" s="6" t="s">
        <v>77</v>
      </c>
      <c r="D15" s="15">
        <v>0</v>
      </c>
      <c r="F15" s="12">
        <v>3</v>
      </c>
    </row>
    <row r="16" spans="1:14">
      <c r="B16" s="6" t="s">
        <v>74</v>
      </c>
      <c r="C16" s="6" t="s">
        <v>79</v>
      </c>
      <c r="D16" s="15">
        <v>0</v>
      </c>
      <c r="F16" s="12">
        <v>8</v>
      </c>
    </row>
    <row r="17" spans="2:6">
      <c r="B17" s="6" t="s">
        <v>77</v>
      </c>
      <c r="C17" s="6" t="s">
        <v>74</v>
      </c>
      <c r="D17" s="15">
        <v>0</v>
      </c>
      <c r="F17" s="12">
        <v>3</v>
      </c>
    </row>
    <row r="18" spans="2:6">
      <c r="B18" s="6" t="s">
        <v>77</v>
      </c>
      <c r="C18" s="6" t="s">
        <v>79</v>
      </c>
      <c r="D18" s="15">
        <v>0</v>
      </c>
      <c r="F18" s="12">
        <v>6</v>
      </c>
    </row>
    <row r="19" spans="2:6">
      <c r="B19" s="6" t="s">
        <v>77</v>
      </c>
      <c r="C19" s="6" t="s">
        <v>81</v>
      </c>
      <c r="D19" s="15">
        <v>0</v>
      </c>
      <c r="F19" s="12">
        <v>5</v>
      </c>
    </row>
    <row r="20" spans="2:6">
      <c r="B20" s="6" t="s">
        <v>77</v>
      </c>
      <c r="C20" s="6" t="s">
        <v>84</v>
      </c>
      <c r="D20" s="15">
        <v>0</v>
      </c>
      <c r="F20" s="12">
        <v>4</v>
      </c>
    </row>
    <row r="21" spans="2:6">
      <c r="B21" s="6" t="s">
        <v>79</v>
      </c>
      <c r="C21" s="6" t="s">
        <v>81</v>
      </c>
      <c r="D21" s="15">
        <v>0</v>
      </c>
      <c r="F21" s="12">
        <v>3</v>
      </c>
    </row>
    <row r="22" spans="2:6">
      <c r="B22" s="6" t="s">
        <v>79</v>
      </c>
      <c r="C22" s="6" t="s">
        <v>85</v>
      </c>
      <c r="D22" s="15">
        <v>1</v>
      </c>
      <c r="F22" s="12">
        <v>4</v>
      </c>
    </row>
    <row r="23" spans="2:6">
      <c r="B23" s="6" t="s">
        <v>81</v>
      </c>
      <c r="C23" s="6" t="s">
        <v>79</v>
      </c>
      <c r="D23" s="15">
        <v>0</v>
      </c>
      <c r="F23" s="12">
        <v>3</v>
      </c>
    </row>
    <row r="24" spans="2:6">
      <c r="B24" s="6" t="s">
        <v>81</v>
      </c>
      <c r="C24" s="6" t="s">
        <v>84</v>
      </c>
      <c r="D24" s="15">
        <v>0</v>
      </c>
      <c r="F24" s="12">
        <v>2</v>
      </c>
    </row>
    <row r="25" spans="2:6">
      <c r="B25" s="6" t="s">
        <v>81</v>
      </c>
      <c r="C25" s="6" t="s">
        <v>85</v>
      </c>
      <c r="D25" s="15">
        <v>0</v>
      </c>
      <c r="F25" s="12">
        <v>6</v>
      </c>
    </row>
    <row r="26" spans="2:6">
      <c r="B26" s="6" t="s">
        <v>84</v>
      </c>
      <c r="C26" s="6" t="s">
        <v>81</v>
      </c>
      <c r="D26" s="15">
        <v>0</v>
      </c>
      <c r="F26" s="12">
        <v>2</v>
      </c>
    </row>
    <row r="27" spans="2:6">
      <c r="B27" s="6" t="s">
        <v>84</v>
      </c>
      <c r="C27" s="6" t="s">
        <v>85</v>
      </c>
      <c r="D27" s="16">
        <v>0</v>
      </c>
      <c r="F27" s="12">
        <v>7</v>
      </c>
    </row>
    <row r="28" spans="2:6" ht="13.5" thickBot="1"/>
    <row r="29" spans="2:6" ht="13.5" thickBot="1">
      <c r="C29" s="11" t="s">
        <v>86</v>
      </c>
      <c r="D29" s="18">
        <f>SUMPRODUCT(OnRoute,Distance)</f>
        <v>7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108</vt:i4>
      </vt:variant>
    </vt:vector>
  </HeadingPairs>
  <TitlesOfParts>
    <vt:vector size="120" baseType="lpstr">
      <vt:lpstr>Distribution Unlimited</vt:lpstr>
      <vt:lpstr>Distribution Unlimited (solved)</vt:lpstr>
      <vt:lpstr>BMZ</vt:lpstr>
      <vt:lpstr>BMZ (solved)</vt:lpstr>
      <vt:lpstr>Expanded BMZ</vt:lpstr>
      <vt:lpstr>Expanded BMZ (solved)</vt:lpstr>
      <vt:lpstr>Littletown</vt:lpstr>
      <vt:lpstr>Sheet1</vt:lpstr>
      <vt:lpstr>Littletown (2)</vt:lpstr>
      <vt:lpstr>Littletown (solved)</vt:lpstr>
      <vt:lpstr>Sarah</vt:lpstr>
      <vt:lpstr>Sarah (solved)</vt:lpstr>
      <vt:lpstr>BMZ!Capacity</vt:lpstr>
      <vt:lpstr>'BMZ (solved)'!Capacity</vt:lpstr>
      <vt:lpstr>'Distribution Unlimited (solved)'!Capacity</vt:lpstr>
      <vt:lpstr>'Expanded BMZ'!Capacity</vt:lpstr>
      <vt:lpstr>'Expanded BMZ (solved)'!Capacity</vt:lpstr>
      <vt:lpstr>Capacity</vt:lpstr>
      <vt:lpstr>'Sarah (solved)'!Cost</vt:lpstr>
      <vt:lpstr>Cost</vt:lpstr>
      <vt:lpstr>'Littletown (2)'!Distance</vt:lpstr>
      <vt:lpstr>'Littletown (solved)'!Distance</vt:lpstr>
      <vt:lpstr>Distance</vt:lpstr>
      <vt:lpstr>BMZ!From</vt:lpstr>
      <vt:lpstr>'BMZ (solved)'!From</vt:lpstr>
      <vt:lpstr>'Distribution Unlimited (solved)'!From</vt:lpstr>
      <vt:lpstr>'Expanded BMZ'!From</vt:lpstr>
      <vt:lpstr>'Expanded BMZ (solved)'!From</vt:lpstr>
      <vt:lpstr>Littletown!From</vt:lpstr>
      <vt:lpstr>'Littletown (2)'!From</vt:lpstr>
      <vt:lpstr>'Littletown (solved)'!From</vt:lpstr>
      <vt:lpstr>Sarah!From</vt:lpstr>
      <vt:lpstr>'Sarah (solved)'!From</vt:lpstr>
      <vt:lpstr>From</vt:lpstr>
      <vt:lpstr>BMZ!MaxFlow</vt:lpstr>
      <vt:lpstr>'BMZ (solved)'!MaxFlow</vt:lpstr>
      <vt:lpstr>'Expanded BMZ (solved)'!MaxFlow</vt:lpstr>
      <vt:lpstr>MaxFlow</vt:lpstr>
      <vt:lpstr>BMZ!NetFlow</vt:lpstr>
      <vt:lpstr>'BMZ (solved)'!NetFlow</vt:lpstr>
      <vt:lpstr>'Distribution Unlimited (solved)'!NetFlow</vt:lpstr>
      <vt:lpstr>'Expanded BMZ'!NetFlow</vt:lpstr>
      <vt:lpstr>'Expanded BMZ (solved)'!NetFlow</vt:lpstr>
      <vt:lpstr>Littletown!NetFlow</vt:lpstr>
      <vt:lpstr>'Littletown (2)'!NetFlow</vt:lpstr>
      <vt:lpstr>'Littletown (solved)'!NetFlow</vt:lpstr>
      <vt:lpstr>Sarah!NetFlow</vt:lpstr>
      <vt:lpstr>'Sarah (solved)'!NetFlow</vt:lpstr>
      <vt:lpstr>NetFlow</vt:lpstr>
      <vt:lpstr>BMZ!Nodes</vt:lpstr>
      <vt:lpstr>'BMZ (solved)'!Nodes</vt:lpstr>
      <vt:lpstr>'Distribution Unlimited (solved)'!Nodes</vt:lpstr>
      <vt:lpstr>'Expanded BMZ'!Nodes</vt:lpstr>
      <vt:lpstr>'Expanded BMZ (solved)'!Nodes</vt:lpstr>
      <vt:lpstr>Littletown!Nodes</vt:lpstr>
      <vt:lpstr>'Littletown (2)'!Nodes</vt:lpstr>
      <vt:lpstr>'Littletown (solved)'!Nodes</vt:lpstr>
      <vt:lpstr>Sarah!Nodes</vt:lpstr>
      <vt:lpstr>'Sarah (solved)'!Nodes</vt:lpstr>
      <vt:lpstr>Nodes</vt:lpstr>
      <vt:lpstr>'Littletown (2)'!OnRoute</vt:lpstr>
      <vt:lpstr>'Littletown (solved)'!OnRoute</vt:lpstr>
      <vt:lpstr>Sarah!OnRoute</vt:lpstr>
      <vt:lpstr>'Sarah (solved)'!OnRoute</vt:lpstr>
      <vt:lpstr>OnRoute</vt:lpstr>
      <vt:lpstr>'Sarah (solved)'!OpMaint1</vt:lpstr>
      <vt:lpstr>OpMaint1</vt:lpstr>
      <vt:lpstr>'Sarah (solved)'!OpMaint2</vt:lpstr>
      <vt:lpstr>OpMaint2</vt:lpstr>
      <vt:lpstr>'Sarah (solved)'!OpMaint3</vt:lpstr>
      <vt:lpstr>OpMaint3</vt:lpstr>
      <vt:lpstr>'Sarah (solved)'!OpMaint4</vt:lpstr>
      <vt:lpstr>OpMaint4</vt:lpstr>
      <vt:lpstr>'Sarah (solved)'!PurchasePrice</vt:lpstr>
      <vt:lpstr>PurchasePrice</vt:lpstr>
      <vt:lpstr>BMZ!Ship</vt:lpstr>
      <vt:lpstr>'BMZ (solved)'!Ship</vt:lpstr>
      <vt:lpstr>'Distribution Unlimited (solved)'!Ship</vt:lpstr>
      <vt:lpstr>'Expanded BMZ'!Ship</vt:lpstr>
      <vt:lpstr>'Expanded BMZ (solved)'!Ship</vt:lpstr>
      <vt:lpstr>Ship</vt:lpstr>
      <vt:lpstr>BMZ!SupplyDemand</vt:lpstr>
      <vt:lpstr>'BMZ (solved)'!SupplyDemand</vt:lpstr>
      <vt:lpstr>'Distribution Unlimited (solved)'!SupplyDemand</vt:lpstr>
      <vt:lpstr>'Expanded BMZ'!SupplyDemand</vt:lpstr>
      <vt:lpstr>'Expanded BMZ (solved)'!SupplyDemand</vt:lpstr>
      <vt:lpstr>Littletown!SupplyDemand</vt:lpstr>
      <vt:lpstr>'Littletown (2)'!SupplyDemand</vt:lpstr>
      <vt:lpstr>'Littletown (solved)'!SupplyDemand</vt:lpstr>
      <vt:lpstr>Sarah!SupplyDemand</vt:lpstr>
      <vt:lpstr>'Sarah (solved)'!SupplyDemand</vt:lpstr>
      <vt:lpstr>SupplyDemand</vt:lpstr>
      <vt:lpstr>BMZ!To</vt:lpstr>
      <vt:lpstr>'BMZ (solved)'!To</vt:lpstr>
      <vt:lpstr>'Distribution Unlimited (solved)'!To</vt:lpstr>
      <vt:lpstr>'Expanded BMZ'!To</vt:lpstr>
      <vt:lpstr>'Expanded BMZ (solved)'!To</vt:lpstr>
      <vt:lpstr>Littletown!To</vt:lpstr>
      <vt:lpstr>'Littletown (2)'!To</vt:lpstr>
      <vt:lpstr>'Littletown (solved)'!To</vt:lpstr>
      <vt:lpstr>Sarah!To</vt:lpstr>
      <vt:lpstr>'Sarah (solved)'!To</vt:lpstr>
      <vt:lpstr>To</vt:lpstr>
      <vt:lpstr>'Distribution Unlimited (solved)'!TotalCost</vt:lpstr>
      <vt:lpstr>Sarah!TotalCost</vt:lpstr>
      <vt:lpstr>'Sarah (solved)'!TotalCost</vt:lpstr>
      <vt:lpstr>TotalCost</vt:lpstr>
      <vt:lpstr>'Littletown (2)'!TotalDistance</vt:lpstr>
      <vt:lpstr>'Littletown (solved)'!TotalDistance</vt:lpstr>
      <vt:lpstr>TotalDistance</vt:lpstr>
      <vt:lpstr>'Sarah (solved)'!TradeIn1</vt:lpstr>
      <vt:lpstr>TradeIn1</vt:lpstr>
      <vt:lpstr>'Sarah (solved)'!TradeIn2</vt:lpstr>
      <vt:lpstr>TradeIn2</vt:lpstr>
      <vt:lpstr>'Sarah (solved)'!TradeIn3</vt:lpstr>
      <vt:lpstr>TradeIn3</vt:lpstr>
      <vt:lpstr>'Sarah (solved)'!TradeIn4</vt:lpstr>
      <vt:lpstr>TradeIn4</vt:lpstr>
      <vt:lpstr>'Distribution Unlimited (solved)'!UnitCost</vt:lpstr>
      <vt:lpstr>UnitCost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S. Hillier</dc:creator>
  <cp:lastModifiedBy>David Ford Peyton</cp:lastModifiedBy>
  <dcterms:created xsi:type="dcterms:W3CDTF">1998-11-07T00:12:29Z</dcterms:created>
  <dcterms:modified xsi:type="dcterms:W3CDTF">2023-07-14T16:39:39Z</dcterms:modified>
</cp:coreProperties>
</file>