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ate1904="1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AABBCB27-7D21-2749-97AA-9ADEB07B22BB}" xr6:coauthVersionLast="47" xr6:coauthVersionMax="47" xr10:uidLastSave="{00000000-0000-0000-0000-000000000000}"/>
  <bookViews>
    <workbookView xWindow="0" yWindow="500" windowWidth="28800" windowHeight="16580" activeTab="7" xr2:uid="{00000000-000D-0000-FFFF-FFFF00000000}"/>
  </bookViews>
  <sheets>
    <sheet name="Cell Phone" sheetId="17" r:id="rId1"/>
    <sheet name="1. Breakeven Example" sheetId="1" r:id="rId2"/>
    <sheet name="2. Breakeven Raw Data" sheetId="13" r:id="rId3"/>
    <sheet name="3. Breakeven Using Raw Data" sheetId="14" r:id="rId4"/>
    <sheet name="4. MakeBuyExample" sheetId="7" r:id="rId5"/>
    <sheet name=" 5. MakeBuy Raw Data" sheetId="15" r:id="rId6"/>
    <sheet name="6. MakeBuy using Raw Data" sheetId="16" r:id="rId7"/>
    <sheet name="Breakeven Goalseek" sheetId="8" r:id="rId8"/>
  </sheets>
  <definedNames>
    <definedName name="BreakEvenPoint" localSheetId="3">'3. Breakeven Using Raw Data'!$F$9</definedName>
    <definedName name="BreakEvenPoint" localSheetId="7">'Breakeven Goalseek'!#REF!</definedName>
    <definedName name="BreakEvenPoint" localSheetId="0">'Cell Phone'!$F$9</definedName>
    <definedName name="BreakEvenPoint">'1. Breakeven Example'!$F$9</definedName>
    <definedName name="FixedCost" localSheetId="3">'3. Breakeven Using Raw Data'!$C$5</definedName>
    <definedName name="FixedCost" localSheetId="7">'Breakeven Goalseek'!$C$5</definedName>
    <definedName name="FixedCost" localSheetId="0">'Cell Phone'!$C$5</definedName>
    <definedName name="FixedCost">'1. Breakeven Example'!$C$5</definedName>
    <definedName name="ManufactureFixedCost" localSheetId="6">'6. MakeBuy using Raw Data'!$D$2</definedName>
    <definedName name="ManufactureFixedCost">'4. MakeBuyExample'!$D$2</definedName>
    <definedName name="ManufactureTotalCost" localSheetId="6">'6. MakeBuy using Raw Data'!$D$4</definedName>
    <definedName name="ManufactureTotalCost">'4. MakeBuyExample'!$D$4</definedName>
    <definedName name="ManufactureUnitCost" localSheetId="6">'6. MakeBuy using Raw Data'!$D$3</definedName>
    <definedName name="ManufactureUnitCost">'4. MakeBuyExample'!$D$3</definedName>
    <definedName name="MarginalCost" localSheetId="3">'3. Breakeven Using Raw Data'!$C$6</definedName>
    <definedName name="MarginalCost" localSheetId="7">'Breakeven Goalseek'!$C$6</definedName>
    <definedName name="MarginalCost" localSheetId="0">'Cell Phone'!$C$6</definedName>
    <definedName name="MarginalCost">'1. Breakeven Example'!$C$6</definedName>
    <definedName name="ProductionQuantity" localSheetId="3">'3. Breakeven Using Raw Data'!$C$9</definedName>
    <definedName name="ProductionQuantity" localSheetId="7">'Breakeven Goalseek'!$C$8</definedName>
    <definedName name="ProductionQuantity" localSheetId="0">'Cell Phone'!$C$9</definedName>
    <definedName name="ProductionQuantity">'1. Breakeven Example'!$C$9</definedName>
    <definedName name="Profit" localSheetId="3">'3. Breakeven Using Raw Data'!$F$7</definedName>
    <definedName name="Profit" localSheetId="7">'Breakeven Goalseek'!$F$7</definedName>
    <definedName name="Profit" localSheetId="0">'Cell Phone'!$F$7</definedName>
    <definedName name="Profit">'1. Breakeven Example'!$F$7</definedName>
    <definedName name="PurchaseFixedCost" localSheetId="6">'6. MakeBuy using Raw Data'!$B$2</definedName>
    <definedName name="PurchaseFixedCost">'4. MakeBuyExample'!$B$2</definedName>
    <definedName name="PurchaseTotalCost" localSheetId="6">'6. MakeBuy using Raw Data'!$B$4</definedName>
    <definedName name="PurchaseTotalCost">'4. MakeBuyExample'!$B$4</definedName>
    <definedName name="PurchaseUnitCost" localSheetId="6">'6. MakeBuy using Raw Data'!$B$3</definedName>
    <definedName name="PurchaseUnitCost">'4. MakeBuyExample'!$B$3</definedName>
    <definedName name="Q" localSheetId="6">'6. MakeBuy using Raw Data'!$C$6</definedName>
    <definedName name="Q">'4. MakeBuyExample'!$C$6</definedName>
    <definedName name="SalesForecast" localSheetId="3">'3. Breakeven Using Raw Data'!$C$7</definedName>
    <definedName name="SalesForecast" localSheetId="7">'Breakeven Goalseek'!#REF!</definedName>
    <definedName name="SalesForecast" localSheetId="0">'Cell Phone'!$C$7</definedName>
    <definedName name="SalesForecast">'1. Breakeven Example'!$C$7</definedName>
    <definedName name="TotalFixedCost" localSheetId="3">'3. Breakeven Using Raw Data'!$F$5</definedName>
    <definedName name="TotalFixedCost" localSheetId="7">'Breakeven Goalseek'!$F$5</definedName>
    <definedName name="TotalFixedCost" localSheetId="0">'Cell Phone'!$F$5</definedName>
    <definedName name="TotalFixedCost">'1. Breakeven Example'!$F$5</definedName>
    <definedName name="TotalRevenue" localSheetId="3">'3. Breakeven Using Raw Data'!$F$4</definedName>
    <definedName name="TotalRevenue" localSheetId="7">'Breakeven Goalseek'!$F$4</definedName>
    <definedName name="TotalRevenue" localSheetId="0">'Cell Phone'!$F$4</definedName>
    <definedName name="TotalRevenue">'1. Breakeven Example'!$F$4</definedName>
    <definedName name="TotalVariableCost" localSheetId="3">'3. Breakeven Using Raw Data'!$F$6</definedName>
    <definedName name="TotalVariableCost" localSheetId="7">'Breakeven Goalseek'!$F$6</definedName>
    <definedName name="TotalVariableCost" localSheetId="0">'Cell Phone'!$F$6</definedName>
    <definedName name="TotalVariableCost">'1. Breakeven Example'!$F$6</definedName>
    <definedName name="Unit_Revenue" localSheetId="0">'Cell Phone'!$C$4</definedName>
    <definedName name="UnitRevenue" localSheetId="3">'3. Breakeven Using Raw Data'!$C$4</definedName>
    <definedName name="UnitRevenue" localSheetId="7">'Breakeven Goalseek'!$C$4</definedName>
    <definedName name="UnitRevenue" localSheetId="0">'Cell Phone'!$C$4</definedName>
    <definedName name="UnitRevenue">'1. Breakeven Example'!$C$4</definedName>
    <definedName name="UnitRevenue1">'Cell Phone'!$C$4</definedName>
  </definedNames>
  <calcPr calcId="191029"/>
  <pivotCaches>
    <pivotCache cacheId="0" r:id="rId9"/>
    <pivotCache cacheId="1" r:id="rId10"/>
  </pivotCache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7" l="1"/>
  <c r="J16" i="7"/>
  <c r="J17" i="7"/>
  <c r="J18" i="7"/>
  <c r="J19" i="7"/>
  <c r="J20" i="7"/>
  <c r="J21" i="7"/>
  <c r="J22" i="7"/>
  <c r="I15" i="7"/>
  <c r="I16" i="7"/>
  <c r="I17" i="7"/>
  <c r="I18" i="7"/>
  <c r="I19" i="7"/>
  <c r="I20" i="7"/>
  <c r="I21" i="7"/>
  <c r="I22" i="7"/>
  <c r="J14" i="14"/>
  <c r="J15" i="14"/>
  <c r="J16" i="14"/>
  <c r="J17" i="14"/>
  <c r="J18" i="14"/>
  <c r="J13" i="14"/>
  <c r="J14" i="1"/>
  <c r="J15" i="1"/>
  <c r="J16" i="1"/>
  <c r="J17" i="1"/>
  <c r="J18" i="1"/>
  <c r="J13" i="1"/>
  <c r="I14" i="1"/>
  <c r="I15" i="1"/>
  <c r="I16" i="1"/>
  <c r="I17" i="1"/>
  <c r="I18" i="1"/>
  <c r="J14" i="7"/>
  <c r="I14" i="7"/>
  <c r="M7" i="13"/>
  <c r="M6" i="17"/>
  <c r="M7" i="17"/>
  <c r="M8" i="17"/>
  <c r="M9" i="17"/>
  <c r="M10" i="17"/>
  <c r="M11" i="17"/>
  <c r="M12" i="17"/>
  <c r="L6" i="17"/>
  <c r="L7" i="17"/>
  <c r="L8" i="17"/>
  <c r="L9" i="17"/>
  <c r="L10" i="17"/>
  <c r="L11" i="17"/>
  <c r="L12" i="17"/>
  <c r="L5" i="17"/>
  <c r="I14" i="14" l="1"/>
  <c r="I15" i="14"/>
  <c r="I16" i="14"/>
  <c r="I17" i="14"/>
  <c r="I18" i="14"/>
  <c r="I13" i="14"/>
  <c r="I13" i="1"/>
  <c r="I14" i="16" l="1"/>
  <c r="K4" i="15"/>
  <c r="F5" i="8" l="1"/>
  <c r="F4" i="8"/>
  <c r="F9" i="17"/>
  <c r="M5" i="17"/>
  <c r="B27" i="17"/>
  <c r="F4" i="17"/>
  <c r="F6" i="17"/>
  <c r="F5" i="17"/>
  <c r="J23" i="16"/>
  <c r="I23" i="16"/>
  <c r="J22" i="16"/>
  <c r="I22" i="16"/>
  <c r="J21" i="16"/>
  <c r="I21" i="16"/>
  <c r="J20" i="16"/>
  <c r="I20" i="16"/>
  <c r="J19" i="16"/>
  <c r="I19" i="16"/>
  <c r="J18" i="16"/>
  <c r="I18" i="16"/>
  <c r="J17" i="16"/>
  <c r="I17" i="16"/>
  <c r="J16" i="16"/>
  <c r="I16" i="16"/>
  <c r="J15" i="16"/>
  <c r="I15" i="16"/>
  <c r="J14" i="16"/>
  <c r="D4" i="16"/>
  <c r="B4" i="16"/>
  <c r="D6" i="16" s="1"/>
  <c r="F9" i="14"/>
  <c r="F6" i="14"/>
  <c r="F5" i="14"/>
  <c r="F4" i="14"/>
  <c r="F7" i="17" l="1"/>
  <c r="F7" i="14"/>
  <c r="F6" i="8" l="1"/>
  <c r="F7" i="8" s="1"/>
  <c r="B4" i="7" l="1"/>
  <c r="D4" i="7"/>
  <c r="D6" i="7" l="1"/>
  <c r="F9" i="1"/>
  <c r="F4" i="1"/>
  <c r="F5" i="1" l="1"/>
  <c r="F6" i="1"/>
  <c r="F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tc={C062AF3F-1DBC-4911-BDAA-D201E27612E9}</author>
  </authors>
  <commentList>
    <comment ref="C9" authorId="0" shapeId="0" xr:uid="{C062AF3F-1DBC-4911-BDAA-D201E27612E9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the objective cell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tc={565E30DE-928C-4EF2-9E72-7B8B956EC725}</author>
  </authors>
  <commentList>
    <comment ref="F7" authorId="0" shapeId="0" xr:uid="{565E30DE-928C-4EF2-9E72-7B8B956EC72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formula is to determine breakeven for this model.</t>
      </text>
    </comment>
  </commentList>
</comments>
</file>

<file path=xl/sharedStrings.xml><?xml version="1.0" encoding="utf-8"?>
<sst xmlns="http://schemas.openxmlformats.org/spreadsheetml/2006/main" count="711" uniqueCount="119">
  <si>
    <t>Data</t>
  </si>
  <si>
    <t>Results</t>
  </si>
  <si>
    <t>Unit Revenue</t>
  </si>
  <si>
    <t>Fixed Cost</t>
  </si>
  <si>
    <t>Marginal Cost</t>
  </si>
  <si>
    <t>Sales Forecast</t>
  </si>
  <si>
    <t>Production Quantity</t>
  </si>
  <si>
    <t>Total Revenue</t>
  </si>
  <si>
    <t>Total Fixed Cost</t>
  </si>
  <si>
    <t>Total Variable Cost</t>
  </si>
  <si>
    <t>Profit (Loss)</t>
  </si>
  <si>
    <t>Break-Even Point</t>
  </si>
  <si>
    <t>BreakEvenPoint</t>
  </si>
  <si>
    <t>FixedCost</t>
  </si>
  <si>
    <t>MarginalCost</t>
  </si>
  <si>
    <t>ProductionQuantity</t>
  </si>
  <si>
    <t>Profit</t>
  </si>
  <si>
    <t>SalesForecast</t>
  </si>
  <si>
    <t>TotalFixedCost</t>
  </si>
  <si>
    <t>TotalRevenue</t>
  </si>
  <si>
    <t>TotalVariableCost</t>
  </si>
  <si>
    <t>UnitRevenue</t>
  </si>
  <si>
    <t>F9</t>
  </si>
  <si>
    <t>C5</t>
  </si>
  <si>
    <t>C6</t>
  </si>
  <si>
    <t>C9</t>
  </si>
  <si>
    <t>F7</t>
  </si>
  <si>
    <t>C7</t>
  </si>
  <si>
    <t>F5</t>
  </si>
  <si>
    <t>F4</t>
  </si>
  <si>
    <t>F6</t>
  </si>
  <si>
    <t>C4</t>
  </si>
  <si>
    <t>Range Name</t>
  </si>
  <si>
    <t>Cell</t>
  </si>
  <si>
    <t>Total Revenue=UnitRevenue*MIN(SalesForecast,ProductionQuantity)</t>
  </si>
  <si>
    <t>Total Fixed Cost = IF(ProductionQuantity&gt;0,FixedCost,0)</t>
  </si>
  <si>
    <t>Total Variable Cost = MarginalCost*ProductionQuantity</t>
  </si>
  <si>
    <t>Profit (loss) = TotalRevenue-(TotalFixedCost+TotalVariableCost)</t>
  </si>
  <si>
    <t>Break-Even Point = FixedCost/(UnitRevenue-MarginalCost)</t>
  </si>
  <si>
    <t>Break-Even Analysis</t>
  </si>
  <si>
    <t>Production Qty</t>
  </si>
  <si>
    <t>Revenue</t>
  </si>
  <si>
    <t>Cost</t>
  </si>
  <si>
    <t>Step 1. Primary Variables:</t>
  </si>
  <si>
    <t>Step 2. Objective Function</t>
  </si>
  <si>
    <t>Step 4. Graph Points</t>
  </si>
  <si>
    <t>Step 3.Verify Break Even</t>
  </si>
  <si>
    <t>Purchase</t>
  </si>
  <si>
    <t>Manufacture In-House</t>
  </si>
  <si>
    <t>Unit Cost</t>
  </si>
  <si>
    <t>ManufactureFixedCost</t>
  </si>
  <si>
    <t>D2</t>
  </si>
  <si>
    <t>Total Cost</t>
  </si>
  <si>
    <t>ManufactureTotalCost</t>
  </si>
  <si>
    <t>D4</t>
  </si>
  <si>
    <t>ManufactureUnitCost</t>
  </si>
  <si>
    <t>D3</t>
  </si>
  <si>
    <t>LCD Screens Needed (Q)</t>
  </si>
  <si>
    <t>PurchaseFixedCost</t>
  </si>
  <si>
    <t>B2</t>
  </si>
  <si>
    <t>PurchaseTotalCost</t>
  </si>
  <si>
    <t>B4</t>
  </si>
  <si>
    <t>PurchaseUnitCost</t>
  </si>
  <si>
    <t>B3</t>
  </si>
  <si>
    <t>Q</t>
  </si>
  <si>
    <t>Purchased Total Cost = =PurchaseFixedCost+PurchaseUnitCost*Q</t>
  </si>
  <si>
    <t>Manufactured Total Cost = ManufactureFixedCost+ManufactureUnitCost*Q</t>
  </si>
  <si>
    <t>Manufacture Cost</t>
  </si>
  <si>
    <t>Purchase Cost</t>
  </si>
  <si>
    <t>Total Revenue=UnitRevenue*ProductionQuantity</t>
  </si>
  <si>
    <t>Step 2.</t>
  </si>
  <si>
    <t>Select Data tab</t>
  </si>
  <si>
    <t>select What-if Analysis</t>
  </si>
  <si>
    <t>Step 3.</t>
  </si>
  <si>
    <t xml:space="preserve">Step 4. </t>
  </si>
  <si>
    <t>Select Goal Seek</t>
  </si>
  <si>
    <t>Step 5.</t>
  </si>
  <si>
    <t>Enter Cell "F7" in set cell box</t>
  </si>
  <si>
    <t xml:space="preserve">Step 6. </t>
  </si>
  <si>
    <t xml:space="preserve">Step 7. </t>
  </si>
  <si>
    <t xml:space="preserve">Step 8. </t>
  </si>
  <si>
    <t>OK</t>
  </si>
  <si>
    <t>Item #</t>
  </si>
  <si>
    <t>Product</t>
  </si>
  <si>
    <t>Parts Cost</t>
  </si>
  <si>
    <t>Labor Cost</t>
  </si>
  <si>
    <t>Shipping Cost</t>
  </si>
  <si>
    <t>Marketing Cost</t>
  </si>
  <si>
    <t>Tooling Costs</t>
  </si>
  <si>
    <t>iWatch w/Internet Model 1</t>
  </si>
  <si>
    <t>iWatch w/Internet Model 1.A</t>
  </si>
  <si>
    <t>LCD Model 221</t>
  </si>
  <si>
    <t>Work Order #</t>
  </si>
  <si>
    <t>Enter "0" in TO VALUE box. Note… Excel in some computers doesn't like "0"… so, you might try "0.01"</t>
  </si>
  <si>
    <t>Cell Phone Case Review</t>
  </si>
  <si>
    <t>Unit_Revenue</t>
  </si>
  <si>
    <t>C(x)=3000+2x</t>
  </si>
  <si>
    <t>Revenue and Volume Model…</t>
  </si>
  <si>
    <t>Cost and Volume Model…</t>
  </si>
  <si>
    <t>R(x)=5x</t>
  </si>
  <si>
    <t>Profit and Volume Models…</t>
  </si>
  <si>
    <t>P(x) = 5x - (3000 + 2x)</t>
  </si>
  <si>
    <t>P(x) = -3000 + 3x</t>
  </si>
  <si>
    <r>
      <t xml:space="preserve">P(x) = -3000 + 3x = </t>
    </r>
    <r>
      <rPr>
        <b/>
        <u/>
        <sz val="22"/>
        <color rgb="FFFF0000"/>
        <rFont val="Calibri"/>
        <family val="2"/>
      </rPr>
      <t>0</t>
    </r>
  </si>
  <si>
    <t>3x = 3000x</t>
  </si>
  <si>
    <t>Values</t>
  </si>
  <si>
    <t>Average of Labor Cost</t>
  </si>
  <si>
    <t>Average of Parts Cost</t>
  </si>
  <si>
    <t>Average of Shipping Cost</t>
  </si>
  <si>
    <t>Average of Marketing Cost</t>
  </si>
  <si>
    <t>Average of Revenue</t>
  </si>
  <si>
    <t>Count of Product</t>
  </si>
  <si>
    <t>BE Point = Fixed Cost / (Unit_Revenue-MarginalCost)</t>
  </si>
  <si>
    <t>BE Point = $3000 / ($5 - $2)</t>
  </si>
  <si>
    <t>BE Point = 1000 Units</t>
  </si>
  <si>
    <t>contract</t>
  </si>
  <si>
    <t>in house</t>
  </si>
  <si>
    <t>&lt;--Marginal Revenue</t>
  </si>
  <si>
    <t>Enter "C8" in the By changing cell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</si>
</sst>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_(&quot;$&quot;* #,##0_);_(&quot;$&quot;* \(#,##0\);_(&quot;$&quot;* &quot;-&quot;??_);_(@_)"/>
  </numFmts>
  <fonts count="13" x14ac:knownFonts="1">
    <font>
      <sz val="9"/>
      <name val="Geneva"/>
    </font>
    <font>
      <sz val="9"/>
      <name val="Geneva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Geneva"/>
    </font>
    <font>
      <b/>
      <sz val="9"/>
      <name val="Geneva"/>
    </font>
    <font>
      <b/>
      <sz val="22"/>
      <color rgb="FF000000"/>
      <name val="Calibri"/>
      <family val="2"/>
    </font>
    <font>
      <b/>
      <sz val="14"/>
      <color theme="4" tint="-0.249977111117893"/>
      <name val="Arial"/>
      <family val="2"/>
    </font>
    <font>
      <b/>
      <sz val="14"/>
      <color rgb="FF1F497D"/>
      <name val="Arial"/>
      <family val="2"/>
    </font>
    <font>
      <b/>
      <u/>
      <sz val="22"/>
      <color rgb="FFFF0000"/>
      <name val="Calibri"/>
      <family val="2"/>
    </font>
    <font>
      <b/>
      <sz val="14"/>
      <color rgb="FF000000"/>
      <name val="Calibri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3" fillId="0" borderId="0" xfId="0" applyFont="1" applyAlignment="1">
      <alignment horizontal="right"/>
    </xf>
    <xf numFmtId="6" fontId="3" fillId="0" borderId="3" xfId="0" applyNumberFormat="1" applyFont="1" applyBorder="1" applyAlignment="1">
      <alignment horizontal="center"/>
    </xf>
    <xf numFmtId="6" fontId="3" fillId="0" borderId="6" xfId="0" applyNumberFormat="1" applyFont="1" applyBorder="1" applyAlignment="1">
      <alignment horizontal="center"/>
    </xf>
    <xf numFmtId="6" fontId="3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6" fontId="3" fillId="3" borderId="0" xfId="1" applyNumberFormat="1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6" fontId="3" fillId="5" borderId="10" xfId="0" applyNumberFormat="1" applyFont="1" applyFill="1" applyBorder="1" applyAlignment="1">
      <alignment horizontal="center"/>
    </xf>
    <xf numFmtId="3" fontId="3" fillId="5" borderId="10" xfId="0" applyNumberFormat="1" applyFont="1" applyFill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right"/>
    </xf>
    <xf numFmtId="0" fontId="3" fillId="6" borderId="4" xfId="0" applyFont="1" applyFill="1" applyBorder="1"/>
    <xf numFmtId="0" fontId="3" fillId="6" borderId="5" xfId="0" applyFont="1" applyFill="1" applyBorder="1" applyAlignment="1">
      <alignment horizontal="left"/>
    </xf>
    <xf numFmtId="0" fontId="3" fillId="6" borderId="7" xfId="0" applyFont="1" applyFill="1" applyBorder="1"/>
    <xf numFmtId="0" fontId="3" fillId="6" borderId="8" xfId="0" applyFont="1" applyFill="1" applyBorder="1" applyAlignment="1">
      <alignment horizontal="left"/>
    </xf>
    <xf numFmtId="0" fontId="3" fillId="6" borderId="11" xfId="0" applyFont="1" applyFill="1" applyBorder="1"/>
    <xf numFmtId="0" fontId="3" fillId="6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/>
    </xf>
    <xf numFmtId="6" fontId="3" fillId="0" borderId="0" xfId="1" applyNumberFormat="1" applyFont="1" applyFill="1" applyBorder="1" applyAlignment="1">
      <alignment horizontal="center"/>
    </xf>
    <xf numFmtId="3" fontId="3" fillId="4" borderId="13" xfId="0" applyNumberFormat="1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 applyAlignment="1">
      <alignment horizontal="center"/>
    </xf>
    <xf numFmtId="3" fontId="0" fillId="0" borderId="0" xfId="0" applyNumberFormat="1"/>
    <xf numFmtId="0" fontId="6" fillId="0" borderId="0" xfId="0" applyFont="1" applyAlignment="1">
      <alignment horizontal="center"/>
    </xf>
    <xf numFmtId="0" fontId="3" fillId="6" borderId="0" xfId="0" applyFont="1" applyFill="1" applyAlignment="1">
      <alignment horizontal="center"/>
    </xf>
    <xf numFmtId="164" fontId="0" fillId="0" borderId="0" xfId="2" applyNumberFormat="1" applyFont="1"/>
    <xf numFmtId="1" fontId="6" fillId="0" borderId="0" xfId="0" applyNumberFormat="1" applyFont="1" applyAlignment="1">
      <alignment horizontal="center"/>
    </xf>
    <xf numFmtId="1" fontId="0" fillId="0" borderId="0" xfId="2" applyNumberFormat="1" applyFont="1"/>
    <xf numFmtId="1" fontId="0" fillId="0" borderId="0" xfId="0" applyNumberFormat="1"/>
    <xf numFmtId="6" fontId="0" fillId="0" borderId="0" xfId="0" applyNumberFormat="1"/>
    <xf numFmtId="2" fontId="0" fillId="0" borderId="0" xfId="0" applyNumberFormat="1"/>
    <xf numFmtId="0" fontId="3" fillId="2" borderId="4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8" fillId="7" borderId="4" xfId="0" applyFont="1" applyFill="1" applyBorder="1"/>
    <xf numFmtId="0" fontId="3" fillId="7" borderId="14" xfId="0" applyFont="1" applyFill="1" applyBorder="1"/>
    <xf numFmtId="0" fontId="3" fillId="7" borderId="5" xfId="0" applyFont="1" applyFill="1" applyBorder="1"/>
    <xf numFmtId="0" fontId="7" fillId="7" borderId="11" xfId="0" applyFont="1" applyFill="1" applyBorder="1" applyAlignment="1">
      <alignment horizontal="left" vertical="center" readingOrder="1"/>
    </xf>
    <xf numFmtId="0" fontId="3" fillId="7" borderId="15" xfId="0" applyFont="1" applyFill="1" applyBorder="1"/>
    <xf numFmtId="0" fontId="3" fillId="7" borderId="12" xfId="0" applyFont="1" applyFill="1" applyBorder="1"/>
    <xf numFmtId="0" fontId="7" fillId="7" borderId="11" xfId="0" applyFont="1" applyFill="1" applyBorder="1" applyAlignment="1">
      <alignment horizontal="center" vertical="center" readingOrder="1"/>
    </xf>
    <xf numFmtId="0" fontId="7" fillId="7" borderId="7" xfId="0" applyFont="1" applyFill="1" applyBorder="1" applyAlignment="1">
      <alignment vertical="center" readingOrder="1"/>
    </xf>
    <xf numFmtId="0" fontId="3" fillId="7" borderId="0" xfId="0" applyFont="1" applyFill="1"/>
    <xf numFmtId="0" fontId="3" fillId="7" borderId="8" xfId="0" applyFont="1" applyFill="1" applyBorder="1"/>
    <xf numFmtId="0" fontId="7" fillId="7" borderId="11" xfId="0" applyFont="1" applyFill="1" applyBorder="1" applyAlignment="1">
      <alignment vertical="center" readingOrder="1"/>
    </xf>
    <xf numFmtId="0" fontId="9" fillId="7" borderId="4" xfId="0" applyFont="1" applyFill="1" applyBorder="1"/>
    <xf numFmtId="0" fontId="7" fillId="7" borderId="7" xfId="0" applyFont="1" applyFill="1" applyBorder="1" applyAlignment="1">
      <alignment horizontal="left" vertical="center" readingOrder="1"/>
    </xf>
    <xf numFmtId="0" fontId="7" fillId="7" borderId="7" xfId="0" applyFont="1" applyFill="1" applyBorder="1" applyAlignment="1">
      <alignment horizontal="center" vertical="center" readingOrder="1"/>
    </xf>
    <xf numFmtId="0" fontId="0" fillId="0" borderId="0" xfId="0" pivotButton="1"/>
    <xf numFmtId="0" fontId="0" fillId="0" borderId="0" xfId="0" applyAlignment="1">
      <alignment horizontal="left"/>
    </xf>
    <xf numFmtId="8" fontId="3" fillId="3" borderId="0" xfId="1" applyNumberFormat="1" applyFont="1" applyFill="1" applyBorder="1" applyAlignment="1">
      <alignment horizontal="center"/>
    </xf>
    <xf numFmtId="0" fontId="11" fillId="7" borderId="7" xfId="0" applyFont="1" applyFill="1" applyBorder="1" applyAlignment="1">
      <alignment horizontal="left" vertical="center" readingOrder="1"/>
    </xf>
    <xf numFmtId="0" fontId="12" fillId="7" borderId="0" xfId="0" applyFont="1" applyFill="1"/>
    <xf numFmtId="0" fontId="12" fillId="7" borderId="8" xfId="0" applyFont="1" applyFill="1" applyBorder="1"/>
    <xf numFmtId="0" fontId="11" fillId="7" borderId="11" xfId="0" applyFont="1" applyFill="1" applyBorder="1" applyAlignment="1">
      <alignment horizontal="left" vertical="center" readingOrder="1"/>
    </xf>
    <xf numFmtId="0" fontId="12" fillId="7" borderId="15" xfId="0" applyFont="1" applyFill="1" applyBorder="1"/>
    <xf numFmtId="0" fontId="12" fillId="7" borderId="12" xfId="0" applyFont="1" applyFill="1" applyBorder="1"/>
    <xf numFmtId="165" fontId="3" fillId="0" borderId="0" xfId="1" applyNumberFormat="1" applyFont="1"/>
    <xf numFmtId="8" fontId="3" fillId="5" borderId="10" xfId="0" applyNumberFormat="1" applyFont="1" applyFill="1" applyBorder="1" applyAlignment="1">
      <alignment horizontal="center"/>
    </xf>
    <xf numFmtId="0" fontId="3" fillId="6" borderId="0" xfId="0" applyFont="1" applyFill="1"/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4" fontId="3" fillId="5" borderId="10" xfId="0" applyNumberFormat="1" applyFont="1" applyFill="1" applyBorder="1" applyAlignment="1">
      <alignment horizontal="center"/>
    </xf>
    <xf numFmtId="4" fontId="3" fillId="4" borderId="13" xfId="0" applyNumberFormat="1" applyFont="1" applyFill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'Cell Phone'!$L$4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'Cell Phone'!$K$5:$K$12</c:f>
              <c:numCache>
                <c:formatCode>General</c:formatCode>
                <c:ptCount val="8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  <c:pt idx="4">
                  <c:v>1000</c:v>
                </c:pt>
                <c:pt idx="5">
                  <c:v>1200</c:v>
                </c:pt>
                <c:pt idx="6">
                  <c:v>1400</c:v>
                </c:pt>
                <c:pt idx="7">
                  <c:v>1600</c:v>
                </c:pt>
              </c:numCache>
            </c:numRef>
          </c:xVal>
          <c:yVal>
            <c:numRef>
              <c:f>'Cell Phone'!$L$5:$L$12</c:f>
              <c:numCache>
                <c:formatCode>_("$"* #,##0_);_("$"* \(#,##0\);_("$"* "-"??_);_(@_)</c:formatCode>
                <c:ptCount val="8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99-4F6F-A982-ED67295C6BF4}"/>
            </c:ext>
          </c:extLst>
        </c:ser>
        <c:ser>
          <c:idx val="1"/>
          <c:order val="1"/>
          <c:tx>
            <c:strRef>
              <c:f>'Cell Phone'!$M$4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'Cell Phone'!$K$5:$K$12</c:f>
              <c:numCache>
                <c:formatCode>General</c:formatCode>
                <c:ptCount val="8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  <c:pt idx="4">
                  <c:v>1000</c:v>
                </c:pt>
                <c:pt idx="5">
                  <c:v>1200</c:v>
                </c:pt>
                <c:pt idx="6">
                  <c:v>1400</c:v>
                </c:pt>
                <c:pt idx="7">
                  <c:v>1600</c:v>
                </c:pt>
              </c:numCache>
            </c:numRef>
          </c:xVal>
          <c:yVal>
            <c:numRef>
              <c:f>'Cell Phone'!$M$5:$M$12</c:f>
              <c:numCache>
                <c:formatCode>_("$"* #,##0_);_("$"* \(#,##0\);_("$"* "-"??_);_(@_)</c:formatCode>
                <c:ptCount val="8"/>
                <c:pt idx="0">
                  <c:v>3400</c:v>
                </c:pt>
                <c:pt idx="1">
                  <c:v>3800</c:v>
                </c:pt>
                <c:pt idx="2">
                  <c:v>4200</c:v>
                </c:pt>
                <c:pt idx="3">
                  <c:v>4600</c:v>
                </c:pt>
                <c:pt idx="4">
                  <c:v>5000</c:v>
                </c:pt>
                <c:pt idx="5">
                  <c:v>5400</c:v>
                </c:pt>
                <c:pt idx="6">
                  <c:v>5800</c:v>
                </c:pt>
                <c:pt idx="7">
                  <c:v>6200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99-4F6F-A982-ED67295C6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0571248"/>
        <c:axId val="1122637232"/>
      </c:scatterChart>
      <c:valAx>
        <c:axId val="1340571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2637232"/>
        <c:crosses val="autoZero"/>
        <c:crossBetween val="midCat"/>
      </c:valAx>
      <c:valAx>
        <c:axId val="11226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057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</a:t>
            </a:r>
          </a:p>
        </c:rich>
      </c:tx>
      <c:layout>
        <c:manualLayout>
          <c:xMode val="edge"/>
          <c:yMode val="edge"/>
          <c:x val="0.40949300087489071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'Cell Phone'!$L$4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'Cell Phone'!$K$5:$K$12</c:f>
              <c:numCache>
                <c:formatCode>General</c:formatCode>
                <c:ptCount val="8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  <c:pt idx="4">
                  <c:v>1000</c:v>
                </c:pt>
                <c:pt idx="5">
                  <c:v>1200</c:v>
                </c:pt>
                <c:pt idx="6">
                  <c:v>1400</c:v>
                </c:pt>
                <c:pt idx="7">
                  <c:v>1600</c:v>
                </c:pt>
              </c:numCache>
            </c:numRef>
          </c:xVal>
          <c:yVal>
            <c:numRef>
              <c:f>'Cell Phone'!$L$5:$L$12</c:f>
              <c:numCache>
                <c:formatCode>_("$"* #,##0_);_("$"* \(#,##0\);_("$"* "-"??_);_(@_)</c:formatCode>
                <c:ptCount val="8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4F-4252-A8A7-21E71E1F16EB}"/>
            </c:ext>
          </c:extLst>
        </c:ser>
        <c:ser>
          <c:idx val="1"/>
          <c:order val="1"/>
          <c:tx>
            <c:strRef>
              <c:f>'Cell Phone'!$M$4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'Cell Phone'!$K$5:$K$12</c:f>
              <c:numCache>
                <c:formatCode>General</c:formatCode>
                <c:ptCount val="8"/>
                <c:pt idx="0">
                  <c:v>200</c:v>
                </c:pt>
                <c:pt idx="1">
                  <c:v>400</c:v>
                </c:pt>
                <c:pt idx="2">
                  <c:v>600</c:v>
                </c:pt>
                <c:pt idx="3">
                  <c:v>800</c:v>
                </c:pt>
                <c:pt idx="4">
                  <c:v>1000</c:v>
                </c:pt>
                <c:pt idx="5">
                  <c:v>1200</c:v>
                </c:pt>
                <c:pt idx="6">
                  <c:v>1400</c:v>
                </c:pt>
                <c:pt idx="7">
                  <c:v>1600</c:v>
                </c:pt>
              </c:numCache>
            </c:numRef>
          </c:xVal>
          <c:yVal>
            <c:numRef>
              <c:f>'Cell Phone'!$M$5:$M$12</c:f>
              <c:numCache>
                <c:formatCode>_("$"* #,##0_);_("$"* \(#,##0\);_("$"* "-"??_);_(@_)</c:formatCode>
                <c:ptCount val="8"/>
                <c:pt idx="0">
                  <c:v>3400</c:v>
                </c:pt>
                <c:pt idx="1">
                  <c:v>3800</c:v>
                </c:pt>
                <c:pt idx="2">
                  <c:v>4200</c:v>
                </c:pt>
                <c:pt idx="3">
                  <c:v>4600</c:v>
                </c:pt>
                <c:pt idx="4">
                  <c:v>5000</c:v>
                </c:pt>
                <c:pt idx="5">
                  <c:v>5400</c:v>
                </c:pt>
                <c:pt idx="6">
                  <c:v>5800</c:v>
                </c:pt>
                <c:pt idx="7">
                  <c:v>6200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4F-4252-A8A7-21E71E1F1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501056"/>
        <c:axId val="237859119"/>
      </c:scatterChart>
      <c:valAx>
        <c:axId val="1732501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7859119"/>
        <c:crosses val="autoZero"/>
        <c:crossBetween val="midCat"/>
      </c:valAx>
      <c:valAx>
        <c:axId val="23785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50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Break-Even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'1. Breakeven Example'!$I$12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'1. Breakeven Example'!$H$13:$H$18</c:f>
              <c:numCache>
                <c:formatCode>General</c:formatCode>
                <c:ptCount val="6"/>
                <c:pt idx="0">
                  <c:v>4000</c:v>
                </c:pt>
                <c:pt idx="1">
                  <c:v>6000</c:v>
                </c:pt>
                <c:pt idx="2">
                  <c:v>8000</c:v>
                </c:pt>
                <c:pt idx="3">
                  <c:v>10000</c:v>
                </c:pt>
                <c:pt idx="4">
                  <c:v>12000</c:v>
                </c:pt>
                <c:pt idx="5">
                  <c:v>14000</c:v>
                </c:pt>
              </c:numCache>
            </c:numRef>
          </c:xVal>
          <c:yVal>
            <c:numRef>
              <c:f>'1. Breakeven Example'!$I$13:$I$18</c:f>
              <c:numCache>
                <c:formatCode>_("$"* #,##0_);_("$"* \(#,##0\);_("$"* "-"??_);_(@_)</c:formatCode>
                <c:ptCount val="6"/>
                <c:pt idx="0">
                  <c:v>8000000</c:v>
                </c:pt>
                <c:pt idx="1">
                  <c:v>12000000</c:v>
                </c:pt>
                <c:pt idx="2">
                  <c:v>16000000</c:v>
                </c:pt>
                <c:pt idx="3">
                  <c:v>20000000</c:v>
                </c:pt>
                <c:pt idx="4">
                  <c:v>24000000</c:v>
                </c:pt>
                <c:pt idx="5">
                  <c:v>28000000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DF-A54E-B243-0AE8523D6DBC}"/>
            </c:ext>
          </c:extLst>
        </c:ser>
        <c:ser>
          <c:idx val="1"/>
          <c:order val="1"/>
          <c:tx>
            <c:strRef>
              <c:f>'1. Breakeven Example'!$J$12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'1. Breakeven Example'!$H$13:$H$18</c:f>
              <c:numCache>
                <c:formatCode>General</c:formatCode>
                <c:ptCount val="6"/>
                <c:pt idx="0">
                  <c:v>4000</c:v>
                </c:pt>
                <c:pt idx="1">
                  <c:v>6000</c:v>
                </c:pt>
                <c:pt idx="2">
                  <c:v>8000</c:v>
                </c:pt>
                <c:pt idx="3">
                  <c:v>10000</c:v>
                </c:pt>
                <c:pt idx="4">
                  <c:v>12000</c:v>
                </c:pt>
                <c:pt idx="5">
                  <c:v>14000</c:v>
                </c:pt>
              </c:numCache>
            </c:numRef>
          </c:xVal>
          <c:yVal>
            <c:numRef>
              <c:f>'1. Breakeven Example'!$J$13:$J$18</c:f>
              <c:numCache>
                <c:formatCode>_("$"* #,##0_);_("$"* \(#,##0\);_("$"* "-"??_);_(@_)</c:formatCode>
                <c:ptCount val="6"/>
                <c:pt idx="0">
                  <c:v>14000000</c:v>
                </c:pt>
                <c:pt idx="1">
                  <c:v>16000000</c:v>
                </c:pt>
                <c:pt idx="2">
                  <c:v>18000000</c:v>
                </c:pt>
                <c:pt idx="3">
                  <c:v>20000000</c:v>
                </c:pt>
                <c:pt idx="4">
                  <c:v>22000000</c:v>
                </c:pt>
                <c:pt idx="5">
                  <c:v>24000000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DF-A54E-B243-0AE8523D6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7006880"/>
        <c:axId val="387008880"/>
      </c:scatterChart>
      <c:valAx>
        <c:axId val="38700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008880"/>
        <c:crosses val="autoZero"/>
        <c:crossBetween val="midCat"/>
      </c:valAx>
      <c:valAx>
        <c:axId val="38700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7006880"/>
        <c:crosses val="autoZero"/>
        <c:crossBetween val="midCat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Break-Even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'3. Breakeven Using Raw Data'!$I$12</c:f>
              <c:strCache>
                <c:ptCount val="1"/>
                <c:pt idx="0">
                  <c:v>Revenue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'3. Breakeven Using Raw Data'!$H$13:$H$18</c:f>
              <c:numCache>
                <c:formatCode>General</c:formatCode>
                <c:ptCount val="6"/>
                <c:pt idx="0">
                  <c:v>2000</c:v>
                </c:pt>
                <c:pt idx="1">
                  <c:v>4000</c:v>
                </c:pt>
                <c:pt idx="2">
                  <c:v>6000</c:v>
                </c:pt>
                <c:pt idx="3">
                  <c:v>8000</c:v>
                </c:pt>
                <c:pt idx="4">
                  <c:v>10000</c:v>
                </c:pt>
                <c:pt idx="5">
                  <c:v>12000</c:v>
                </c:pt>
              </c:numCache>
            </c:numRef>
          </c:xVal>
          <c:yVal>
            <c:numRef>
              <c:f>'3. Breakeven Using Raw Data'!$I$13:$I$18</c:f>
              <c:numCache>
                <c:formatCode>_("$"* #,##0_);_("$"* \(#,##0\);_("$"* "-"??_);_(@_)</c:formatCode>
                <c:ptCount val="6"/>
                <c:pt idx="0">
                  <c:v>3969060</c:v>
                </c:pt>
                <c:pt idx="1">
                  <c:v>7938120</c:v>
                </c:pt>
                <c:pt idx="2">
                  <c:v>11907180</c:v>
                </c:pt>
                <c:pt idx="3">
                  <c:v>15876240</c:v>
                </c:pt>
                <c:pt idx="4">
                  <c:v>19845300</c:v>
                </c:pt>
                <c:pt idx="5">
                  <c:v>23814360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8B-5448-A079-9ECCB0F00C50}"/>
            </c:ext>
          </c:extLst>
        </c:ser>
        <c:ser>
          <c:idx val="1"/>
          <c:order val="1"/>
          <c:tx>
            <c:strRef>
              <c:f>'3. Breakeven Using Raw Data'!$J$12</c:f>
              <c:strCache>
                <c:ptCount val="1"/>
                <c:pt idx="0">
                  <c:v>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'3. Breakeven Using Raw Data'!$H$13:$H$18</c:f>
              <c:numCache>
                <c:formatCode>General</c:formatCode>
                <c:ptCount val="6"/>
                <c:pt idx="0">
                  <c:v>2000</c:v>
                </c:pt>
                <c:pt idx="1">
                  <c:v>4000</c:v>
                </c:pt>
                <c:pt idx="2">
                  <c:v>6000</c:v>
                </c:pt>
                <c:pt idx="3">
                  <c:v>8000</c:v>
                </c:pt>
                <c:pt idx="4">
                  <c:v>10000</c:v>
                </c:pt>
                <c:pt idx="5">
                  <c:v>12000</c:v>
                </c:pt>
              </c:numCache>
            </c:numRef>
          </c:xVal>
          <c:yVal>
            <c:numRef>
              <c:f>'3. Breakeven Using Raw Data'!$J$13:$J$18</c:f>
              <c:numCache>
                <c:formatCode>_("$"* #,##0_);_("$"* \(#,##0\);_("$"* "-"??_);_(@_)</c:formatCode>
                <c:ptCount val="6"/>
                <c:pt idx="0">
                  <c:v>12079400</c:v>
                </c:pt>
                <c:pt idx="1">
                  <c:v>14158800</c:v>
                </c:pt>
                <c:pt idx="2">
                  <c:v>16238200</c:v>
                </c:pt>
                <c:pt idx="3">
                  <c:v>18317600</c:v>
                </c:pt>
                <c:pt idx="4">
                  <c:v>20397000</c:v>
                </c:pt>
                <c:pt idx="5">
                  <c:v>22476400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8B-5448-A079-9ECCB0F00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413248"/>
        <c:axId val="351415520"/>
      </c:scatterChart>
      <c:valAx>
        <c:axId val="351413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415520"/>
        <c:crosses val="autoZero"/>
        <c:crossBetween val="midCat"/>
      </c:valAx>
      <c:valAx>
        <c:axId val="35141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413248"/>
        <c:crosses val="autoZero"/>
        <c:crossBetween val="midCat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Manufacture</a:t>
            </a:r>
            <a:r>
              <a:rPr lang="en-US" baseline="0"/>
              <a:t> vs. Buy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'4. MakeBuyExample'!$I$13</c:f>
              <c:strCache>
                <c:ptCount val="1"/>
                <c:pt idx="0">
                  <c:v>Manufacture Cost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'4. MakeBuyExample'!$H$14:$H$22</c:f>
              <c:numCache>
                <c:formatCode>General</c:formatCode>
                <c:ptCount val="9"/>
                <c:pt idx="0">
                  <c:v>2800</c:v>
                </c:pt>
                <c:pt idx="1">
                  <c:v>2900</c:v>
                </c:pt>
                <c:pt idx="2">
                  <c:v>3000</c:v>
                </c:pt>
                <c:pt idx="3">
                  <c:v>3100</c:v>
                </c:pt>
                <c:pt idx="4">
                  <c:v>3200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</c:numCache>
            </c:numRef>
          </c:xVal>
          <c:yVal>
            <c:numRef>
              <c:f>'4. MakeBuyExample'!$I$14:$I$22</c:f>
              <c:numCache>
                <c:formatCode>General</c:formatCode>
                <c:ptCount val="9"/>
                <c:pt idx="0">
                  <c:v>310000</c:v>
                </c:pt>
                <c:pt idx="1">
                  <c:v>317500</c:v>
                </c:pt>
                <c:pt idx="2">
                  <c:v>325000</c:v>
                </c:pt>
                <c:pt idx="3">
                  <c:v>332500</c:v>
                </c:pt>
                <c:pt idx="4">
                  <c:v>340000</c:v>
                </c:pt>
                <c:pt idx="5">
                  <c:v>347500</c:v>
                </c:pt>
                <c:pt idx="6">
                  <c:v>355000</c:v>
                </c:pt>
                <c:pt idx="7">
                  <c:v>362500</c:v>
                </c:pt>
                <c:pt idx="8">
                  <c:v>370000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7A-9A46-BA88-F51CAB881420}"/>
            </c:ext>
          </c:extLst>
        </c:ser>
        <c:ser>
          <c:idx val="1"/>
          <c:order val="1"/>
          <c:tx>
            <c:strRef>
              <c:f>'4. MakeBuyExample'!$J$13</c:f>
              <c:strCache>
                <c:ptCount val="1"/>
                <c:pt idx="0">
                  <c:v>Purchase Cost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'4. MakeBuyExample'!$H$14:$H$22</c:f>
              <c:numCache>
                <c:formatCode>General</c:formatCode>
                <c:ptCount val="9"/>
                <c:pt idx="0">
                  <c:v>2800</c:v>
                </c:pt>
                <c:pt idx="1">
                  <c:v>2900</c:v>
                </c:pt>
                <c:pt idx="2">
                  <c:v>3000</c:v>
                </c:pt>
                <c:pt idx="3">
                  <c:v>3100</c:v>
                </c:pt>
                <c:pt idx="4">
                  <c:v>3200</c:v>
                </c:pt>
                <c:pt idx="5">
                  <c:v>3300</c:v>
                </c:pt>
                <c:pt idx="6">
                  <c:v>3400</c:v>
                </c:pt>
                <c:pt idx="7">
                  <c:v>3500</c:v>
                </c:pt>
                <c:pt idx="8">
                  <c:v>3600</c:v>
                </c:pt>
              </c:numCache>
            </c:numRef>
          </c:xVal>
          <c:yVal>
            <c:numRef>
              <c:f>'4. MakeBuyExample'!$J$14:$J$22</c:f>
              <c:numCache>
                <c:formatCode>General</c:formatCode>
                <c:ptCount val="9"/>
                <c:pt idx="0">
                  <c:v>300000</c:v>
                </c:pt>
                <c:pt idx="1">
                  <c:v>310000</c:v>
                </c:pt>
                <c:pt idx="2">
                  <c:v>320000</c:v>
                </c:pt>
                <c:pt idx="3">
                  <c:v>330000</c:v>
                </c:pt>
                <c:pt idx="4">
                  <c:v>340000</c:v>
                </c:pt>
                <c:pt idx="5">
                  <c:v>350000</c:v>
                </c:pt>
                <c:pt idx="6">
                  <c:v>360000</c:v>
                </c:pt>
                <c:pt idx="7">
                  <c:v>370000</c:v>
                </c:pt>
                <c:pt idx="8">
                  <c:v>380000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7A-9A46-BA88-F51CAB881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389488"/>
        <c:axId val="351398784"/>
      </c:scatterChart>
      <c:valAx>
        <c:axId val="351389488"/>
        <c:scaling>
          <c:orientation val="minMax"/>
          <c:min val="27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398784"/>
        <c:crosses val="autoZero"/>
        <c:crossBetween val="midCat"/>
      </c:valAx>
      <c:valAx>
        <c:axId val="351398784"/>
        <c:scaling>
          <c:orientation val="minMax"/>
          <c:min val="2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1389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Make or Buy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'6. MakeBuy using Raw Data'!$I$13</c:f>
              <c:strCache>
                <c:ptCount val="1"/>
                <c:pt idx="0">
                  <c:v>Manufacture Cost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'6. MakeBuy using Raw Data'!$H$14:$H$23</c:f>
              <c:numCache>
                <c:formatCode>General</c:formatCode>
                <c:ptCount val="1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</c:numCache>
            </c:numRef>
          </c:cat>
          <c:val>
            <c:numRef>
              <c:f>'6. MakeBuy using Raw Data'!$I$14:$I$23</c:f>
              <c:numCache>
                <c:formatCode>General</c:formatCode>
                <c:ptCount val="10"/>
                <c:pt idx="0">
                  <c:v>175000</c:v>
                </c:pt>
                <c:pt idx="1">
                  <c:v>250000</c:v>
                </c:pt>
                <c:pt idx="2">
                  <c:v>325000</c:v>
                </c:pt>
                <c:pt idx="3">
                  <c:v>400000</c:v>
                </c:pt>
                <c:pt idx="4">
                  <c:v>475000</c:v>
                </c:pt>
                <c:pt idx="5">
                  <c:v>550000</c:v>
                </c:pt>
                <c:pt idx="6">
                  <c:v>625000</c:v>
                </c:pt>
                <c:pt idx="7">
                  <c:v>700000</c:v>
                </c:pt>
                <c:pt idx="8">
                  <c:v>775000</c:v>
                </c:pt>
                <c:pt idx="9">
                  <c:v>850000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5-4BE5-984F-34B1C8820986}"/>
            </c:ext>
          </c:extLst>
        </c:ser>
        <c:ser>
          <c:idx val="2"/>
          <c:order val="1"/>
          <c:tx>
            <c:strRef>
              <c:f>'6. MakeBuy using Raw Data'!$J$13</c:f>
              <c:strCache>
                <c:ptCount val="1"/>
                <c:pt idx="0">
                  <c:v>Purchase Cost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'6. MakeBuy using Raw Data'!$H$14:$H$23</c:f>
              <c:numCache>
                <c:formatCode>General</c:formatCode>
                <c:ptCount val="10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  <c:pt idx="4">
                  <c:v>5000</c:v>
                </c:pt>
                <c:pt idx="5">
                  <c:v>6000</c:v>
                </c:pt>
                <c:pt idx="6">
                  <c:v>7000</c:v>
                </c:pt>
                <c:pt idx="7">
                  <c:v>8000</c:v>
                </c:pt>
                <c:pt idx="8">
                  <c:v>9000</c:v>
                </c:pt>
                <c:pt idx="9">
                  <c:v>10000</c:v>
                </c:pt>
              </c:numCache>
            </c:numRef>
          </c:cat>
          <c:val>
            <c:numRef>
              <c:f>'6. MakeBuy using Raw Data'!$J$14:$J$23</c:f>
              <c:numCache>
                <c:formatCode>General</c:formatCode>
                <c:ptCount val="10"/>
                <c:pt idx="0">
                  <c:v>100000</c:v>
                </c:pt>
                <c:pt idx="1">
                  <c:v>200000</c:v>
                </c:pt>
                <c:pt idx="2">
                  <c:v>300000</c:v>
                </c:pt>
                <c:pt idx="3">
                  <c:v>400000</c:v>
                </c:pt>
                <c:pt idx="4">
                  <c:v>500000</c:v>
                </c:pt>
                <c:pt idx="5">
                  <c:v>600000</c:v>
                </c:pt>
                <c:pt idx="6">
                  <c:v>700000</c:v>
                </c:pt>
                <c:pt idx="7">
                  <c:v>800000</c:v>
                </c:pt>
                <c:pt idx="8">
                  <c:v>900000</c:v>
                </c:pt>
                <c:pt idx="9">
                  <c:v>1000000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5-4BE5-984F-34B1C882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017256"/>
        <c:axId val="652021520"/>
      </c:lineChart>
      <c:catAx>
        <c:axId val="65201725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021520"/>
        <c:crosses val="autoZero"/>
        <c:auto val="1"/>
        <c:lblAlgn val="ctr"/>
        <c:lblOffset val="100"/>
        <c:noMultiLvlLbl val="0"/>
      </c:catAx>
      <c:valAx>
        <c:axId val="65202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20172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888888888888889E-2"/>
                <c:y val="0.3600264550264550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/>
                    <a:t>Cost (in Thousands)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838200</xdr:colOff>
      <xdr:row>13</xdr:row>
      <xdr:rowOff>123826</xdr:rowOff>
    </xdr:from>
    <xdr:to>
      <xdr:col>10</xdr:col>
      <xdr:colOff>47625</xdr:colOff>
      <xdr:row>23</xdr:row>
      <xdr:rowOff>69057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A0D8BB-A282-417B-9580-EF8159A07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2362201"/>
          <a:ext cx="3495675" cy="262175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876300</xdr:colOff>
      <xdr:row>23</xdr:row>
      <xdr:rowOff>133351</xdr:rowOff>
    </xdr:from>
    <xdr:to>
      <xdr:col>10</xdr:col>
      <xdr:colOff>44450</xdr:colOff>
      <xdr:row>33</xdr:row>
      <xdr:rowOff>114301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C426C7D-C27A-49E6-A434-2D0CB18F1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3450" y="5048251"/>
          <a:ext cx="3454400" cy="25908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152399</xdr:colOff>
      <xdr:row>13</xdr:row>
      <xdr:rowOff>104775</xdr:rowOff>
    </xdr:from>
    <xdr:to>
      <xdr:col>14</xdr:col>
      <xdr:colOff>314325</xdr:colOff>
      <xdr:row>23</xdr:row>
      <xdr:rowOff>66676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6A52B3F-B7E9-4D39-9858-B5F829C41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05799" y="2343150"/>
          <a:ext cx="3448051" cy="263842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152400</xdr:colOff>
      <xdr:row>23</xdr:row>
      <xdr:rowOff>133351</xdr:rowOff>
    </xdr:from>
    <xdr:to>
      <xdr:col>14</xdr:col>
      <xdr:colOff>307974</xdr:colOff>
      <xdr:row>33</xdr:row>
      <xdr:rowOff>104775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AD53A68-6A30-4EBB-BE92-ED2F8760C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5800" y="5048251"/>
          <a:ext cx="3441699" cy="258127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14</xdr:col>
      <xdr:colOff>409575</xdr:colOff>
      <xdr:row>0</xdr:row>
      <xdr:rowOff>168275</xdr:rowOff>
    </xdr:from>
    <xdr:to>
      <xdr:col>21</xdr:col>
      <xdr:colOff>136525</xdr:colOff>
      <xdr:row>15</xdr:row>
      <xdr:rowOff>136525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C8C319-B1B8-4BFF-B986-72D5036A0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714375</xdr:colOff>
      <xdr:row>16</xdr:row>
      <xdr:rowOff>176212</xdr:rowOff>
    </xdr:from>
    <xdr:to>
      <xdr:col>21</xdr:col>
      <xdr:colOff>219075</xdr:colOff>
      <xdr:row>26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4D7598-B530-EB94-A520-0C5276B7C9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160544</xdr:colOff>
      <xdr:row>22</xdr:row>
      <xdr:rowOff>28575</xdr:rowOff>
    </xdr:from>
    <xdr:to>
      <xdr:col>8</xdr:col>
      <xdr:colOff>569794</xdr:colOff>
      <xdr:row>48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ADE83C-89FC-4588-B7AC-A805BCB72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544" y="3733800"/>
          <a:ext cx="6857675" cy="4295775"/>
        </a:xfrm>
        <a:prstGeom prst="rect">
          <a:avLst/>
        </a:prstGeom>
      </xdr:spPr>
    </xdr:pic>
    <xdr:clientData/>
  </xdr:twoCellAnchor>
  <xdr:twoCellAnchor>
    <xdr:from>
      <xdr:col>8</xdr:col>
      <xdr:colOff>793750</xdr:colOff>
      <xdr:row>19</xdr:row>
      <xdr:rowOff>88900</xdr:rowOff>
    </xdr:from>
    <xdr:to>
      <xdr:col>13</xdr:col>
      <xdr:colOff>717550</xdr:colOff>
      <xdr:row>36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CB5BF6-4FF1-5907-A5AD-F109D75EE1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19</xdr:row>
      <xdr:rowOff>139700</xdr:rowOff>
    </xdr:from>
    <xdr:to>
      <xdr:col>13</xdr:col>
      <xdr:colOff>31750</xdr:colOff>
      <xdr:row>36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E1802E-8D92-54EC-3C5C-A0C9D62FF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7</xdr:row>
      <xdr:rowOff>28576</xdr:rowOff>
    </xdr:from>
    <xdr:to>
      <xdr:col>4</xdr:col>
      <xdr:colOff>508000</xdr:colOff>
      <xdr:row>26</xdr:row>
      <xdr:rowOff>85726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C2940F-A057-4C54-A594-12D61CC3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200151"/>
          <a:ext cx="4191000" cy="31432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161925</xdr:colOff>
      <xdr:row>27</xdr:row>
      <xdr:rowOff>9525</xdr:rowOff>
    </xdr:from>
    <xdr:to>
      <xdr:col>4</xdr:col>
      <xdr:colOff>479821</xdr:colOff>
      <xdr:row>46</xdr:row>
      <xdr:rowOff>47922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8A2F42-0982-4824-AF7F-72A2BDBFA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4429125"/>
          <a:ext cx="4153296" cy="311497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7</xdr:col>
      <xdr:colOff>488950</xdr:colOff>
      <xdr:row>23</xdr:row>
      <xdr:rowOff>76200</xdr:rowOff>
    </xdr:from>
    <xdr:to>
      <xdr:col>11</xdr:col>
      <xdr:colOff>679450</xdr:colOff>
      <xdr:row>40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62B3E7-B63A-BD23-894B-CB26CB9E8B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506730</xdr:colOff>
      <xdr:row>11</xdr:row>
      <xdr:rowOff>114300</xdr:rowOff>
    </xdr:from>
    <xdr:to>
      <xdr:col>18</xdr:col>
      <xdr:colOff>358140</xdr:colOff>
      <xdr:row>40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CF77DC-38B0-473D-ACD5-2556A4603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vid Ford Peyton" id="{E5EB478A-B652-4746-8992-015E707330F4}" userId="S::dpeyton@clemson.edu::77c698c8-88b1-4a65-82f0-0cac7decebf6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Ford Peyton" refreshedDate="43120.584722685184" createdVersion="6" refreshedVersion="6" minRefreshableVersion="3" recordCount="200" xr:uid="{A7057E32-1123-4338-BCF6-65FE66F6B013}">
  <cacheSource type="worksheet">
    <worksheetSource ref="A1:E201" sheet=" 5. MakeBuy Raw Data"/>
  </cacheSource>
  <cacheFields count="5">
    <cacheField name="Work Order #" numFmtId="1">
      <sharedItems containsSemiMixedTypes="0" containsString="0" containsNumber="1" containsInteger="1" minValue="2000100" maxValue="2000536"/>
    </cacheField>
    <cacheField name="Product" numFmtId="0">
      <sharedItems/>
    </cacheField>
    <cacheField name="Parts Cost" numFmtId="6">
      <sharedItems containsSemiMixedTypes="0" containsString="0" containsNumber="1" containsInteger="1" minValue="34" maxValue="36"/>
    </cacheField>
    <cacheField name="Labor Cost" numFmtId="2">
      <sharedItems containsSemiMixedTypes="0" containsString="0" containsNumber="1" containsInteger="1" minValue="39" maxValue="41"/>
    </cacheField>
    <cacheField name="Tooling Costs" numFmtId="3">
      <sharedItems containsSemiMixedTypes="0" containsString="0" containsNumber="1" containsInteger="1" minValue="100000" maxValue="1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Ford Peyton" refreshedDate="43483.742534259261" createdVersion="6" refreshedVersion="6" minRefreshableVersion="3" recordCount="224" xr:uid="{FB64C605-E1CE-420A-B361-C09F9B906043}">
  <cacheSource type="worksheet">
    <worksheetSource ref="A1:H225" sheet="2. Breakeven Raw Data"/>
  </cacheSource>
  <cacheFields count="8">
    <cacheField name="Item #" numFmtId="164">
      <sharedItems containsSemiMixedTypes="0" containsString="0" containsNumber="1" containsInteger="1" minValue="1000100" maxValue="10003222"/>
    </cacheField>
    <cacheField name="Product" numFmtId="0">
      <sharedItems count="2">
        <s v="iWatch w/Internet Model 1.A"/>
        <s v="iWatch w/Internet Model 1"/>
      </sharedItems>
    </cacheField>
    <cacheField name="Parts Cost" numFmtId="0">
      <sharedItems containsSemiMixedTypes="0" containsString="0" containsNumber="1" containsInteger="1" minValue="450" maxValue="500"/>
    </cacheField>
    <cacheField name="Labor Cost" numFmtId="0">
      <sharedItems containsSemiMixedTypes="0" containsString="0" containsNumber="1" containsInteger="1" minValue="350" maxValue="450"/>
    </cacheField>
    <cacheField name="Shipping Cost" numFmtId="0">
      <sharedItems containsSemiMixedTypes="0" containsString="0" containsNumber="1" containsInteger="1" minValue="8" maxValue="20"/>
    </cacheField>
    <cacheField name="Marketing Cost" numFmtId="0">
      <sharedItems containsSemiMixedTypes="0" containsString="0" containsNumber="1" containsInteger="1" minValue="100" maxValue="200"/>
    </cacheField>
    <cacheField name="Tooling Costs" numFmtId="3">
      <sharedItems containsSemiMixedTypes="0" containsString="0" containsNumber="1" containsInteger="1" minValue="10000000" maxValue="10000000"/>
    </cacheField>
    <cacheField name="Revenue" numFmtId="0">
      <sharedItems containsSemiMixedTypes="0" containsString="0" containsNumber="1" containsInteger="1" minValue="1853" maxValue="21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">
  <r>
    <n v="2000100"/>
    <s v="LCD Model 221"/>
    <n v="34"/>
    <n v="40"/>
    <n v="100000"/>
  </r>
  <r>
    <n v="2000101"/>
    <s v="LCD Model 221"/>
    <n v="36"/>
    <n v="40"/>
    <n v="100000"/>
  </r>
  <r>
    <n v="2000102"/>
    <s v="LCD Model 221"/>
    <n v="35"/>
    <n v="40"/>
    <n v="100000"/>
  </r>
  <r>
    <n v="2000103"/>
    <s v="LCD Model 221"/>
    <n v="36"/>
    <n v="39"/>
    <n v="100000"/>
  </r>
  <r>
    <n v="2000104"/>
    <s v="LCD Model 221"/>
    <n v="35"/>
    <n v="39"/>
    <n v="100000"/>
  </r>
  <r>
    <n v="2000105"/>
    <s v="LCD Model 221"/>
    <n v="34"/>
    <n v="39"/>
    <n v="100000"/>
  </r>
  <r>
    <n v="2000106"/>
    <s v="LCD Model 221"/>
    <n v="36"/>
    <n v="40"/>
    <n v="100000"/>
  </r>
  <r>
    <n v="2000107"/>
    <s v="LCD Model 221"/>
    <n v="35"/>
    <n v="41"/>
    <n v="100000"/>
  </r>
  <r>
    <n v="2000108"/>
    <s v="LCD Model 221"/>
    <n v="35"/>
    <n v="41"/>
    <n v="100000"/>
  </r>
  <r>
    <n v="2000109"/>
    <s v="LCD Model 221"/>
    <n v="35"/>
    <n v="39"/>
    <n v="100000"/>
  </r>
  <r>
    <n v="2000111"/>
    <s v="LCD Model 221"/>
    <n v="34"/>
    <n v="39"/>
    <n v="100000"/>
  </r>
  <r>
    <n v="2000112"/>
    <s v="LCD Model 221"/>
    <n v="36"/>
    <n v="39"/>
    <n v="100000"/>
  </r>
  <r>
    <n v="2000113"/>
    <s v="LCD Model 221"/>
    <n v="35"/>
    <n v="40"/>
    <n v="100000"/>
  </r>
  <r>
    <n v="2000114"/>
    <s v="LCD Model 221"/>
    <n v="34"/>
    <n v="40"/>
    <n v="100000"/>
  </r>
  <r>
    <n v="2000115"/>
    <s v="LCD Model 221"/>
    <n v="36"/>
    <n v="41"/>
    <n v="100000"/>
  </r>
  <r>
    <n v="2000116"/>
    <s v="LCD Model 221"/>
    <n v="35"/>
    <n v="41"/>
    <n v="100000"/>
  </r>
  <r>
    <n v="2000120"/>
    <s v="LCD Model 221"/>
    <n v="34"/>
    <n v="39"/>
    <n v="100000"/>
  </r>
  <r>
    <n v="2000121"/>
    <s v="LCD Model 221"/>
    <n v="35"/>
    <n v="39"/>
    <n v="100000"/>
  </r>
  <r>
    <n v="2000122"/>
    <s v="LCD Model 221"/>
    <n v="34"/>
    <n v="41"/>
    <n v="100000"/>
  </r>
  <r>
    <n v="2000123"/>
    <s v="LCD Model 221"/>
    <n v="35"/>
    <n v="39"/>
    <n v="100000"/>
  </r>
  <r>
    <n v="2000124"/>
    <s v="LCD Model 221"/>
    <n v="34"/>
    <n v="39"/>
    <n v="100000"/>
  </r>
  <r>
    <n v="2000126"/>
    <s v="LCD Model 221"/>
    <n v="35"/>
    <n v="41"/>
    <n v="100000"/>
  </r>
  <r>
    <n v="2000128"/>
    <s v="LCD Model 221"/>
    <n v="36"/>
    <n v="39"/>
    <n v="100000"/>
  </r>
  <r>
    <n v="2000129"/>
    <s v="LCD Model 221"/>
    <n v="35"/>
    <n v="41"/>
    <n v="100000"/>
  </r>
  <r>
    <n v="2000131"/>
    <s v="LCD Model 221"/>
    <n v="36"/>
    <n v="40"/>
    <n v="100000"/>
  </r>
  <r>
    <n v="2000132"/>
    <s v="LCD Model 221"/>
    <n v="36"/>
    <n v="41"/>
    <n v="100000"/>
  </r>
  <r>
    <n v="2000136"/>
    <s v="LCD Model 221"/>
    <n v="36"/>
    <n v="41"/>
    <n v="100000"/>
  </r>
  <r>
    <n v="2000137"/>
    <s v="LCD Model 221"/>
    <n v="36"/>
    <n v="39"/>
    <n v="100000"/>
  </r>
  <r>
    <n v="2000138"/>
    <s v="LCD Model 221"/>
    <n v="35"/>
    <n v="39"/>
    <n v="100000"/>
  </r>
  <r>
    <n v="2000139"/>
    <s v="LCD Model 221"/>
    <n v="36"/>
    <n v="41"/>
    <n v="100000"/>
  </r>
  <r>
    <n v="2000143"/>
    <s v="LCD Model 221"/>
    <n v="35"/>
    <n v="41"/>
    <n v="100000"/>
  </r>
  <r>
    <n v="2000145"/>
    <s v="LCD Model 221"/>
    <n v="36"/>
    <n v="39"/>
    <n v="100000"/>
  </r>
  <r>
    <n v="2000151"/>
    <s v="LCD Model 221"/>
    <n v="35"/>
    <n v="40"/>
    <n v="100000"/>
  </r>
  <r>
    <n v="2000154"/>
    <s v="LCD Model 221"/>
    <n v="34"/>
    <n v="41"/>
    <n v="100000"/>
  </r>
  <r>
    <n v="2000155"/>
    <s v="LCD Model 221"/>
    <n v="34"/>
    <n v="39"/>
    <n v="100000"/>
  </r>
  <r>
    <n v="2000157"/>
    <s v="LCD Model 221"/>
    <n v="35"/>
    <n v="41"/>
    <n v="100000"/>
  </r>
  <r>
    <n v="2000158"/>
    <s v="LCD Model 221"/>
    <n v="35"/>
    <n v="41"/>
    <n v="100000"/>
  </r>
  <r>
    <n v="2000159"/>
    <s v="LCD Model 221"/>
    <n v="34"/>
    <n v="40"/>
    <n v="100000"/>
  </r>
  <r>
    <n v="2000161"/>
    <s v="LCD Model 221"/>
    <n v="34"/>
    <n v="41"/>
    <n v="100000"/>
  </r>
  <r>
    <n v="2000162"/>
    <s v="LCD Model 221"/>
    <n v="35"/>
    <n v="41"/>
    <n v="100000"/>
  </r>
  <r>
    <n v="2000164"/>
    <s v="LCD Model 221"/>
    <n v="36"/>
    <n v="39"/>
    <n v="100000"/>
  </r>
  <r>
    <n v="2000166"/>
    <s v="LCD Model 221"/>
    <n v="35"/>
    <n v="40"/>
    <n v="100000"/>
  </r>
  <r>
    <n v="2000172"/>
    <s v="LCD Model 221"/>
    <n v="36"/>
    <n v="39"/>
    <n v="100000"/>
  </r>
  <r>
    <n v="2000177"/>
    <s v="LCD Model 221"/>
    <n v="36"/>
    <n v="41"/>
    <n v="100000"/>
  </r>
  <r>
    <n v="2000179"/>
    <s v="LCD Model 221"/>
    <n v="34"/>
    <n v="41"/>
    <n v="100000"/>
  </r>
  <r>
    <n v="2000180"/>
    <s v="LCD Model 221"/>
    <n v="34"/>
    <n v="41"/>
    <n v="100000"/>
  </r>
  <r>
    <n v="2000186"/>
    <s v="LCD Model 221"/>
    <n v="35"/>
    <n v="40"/>
    <n v="100000"/>
  </r>
  <r>
    <n v="2000187"/>
    <s v="LCD Model 221"/>
    <n v="36"/>
    <n v="41"/>
    <n v="100000"/>
  </r>
  <r>
    <n v="2000188"/>
    <s v="LCD Model 221"/>
    <n v="35"/>
    <n v="39"/>
    <n v="100000"/>
  </r>
  <r>
    <n v="2000189"/>
    <s v="LCD Model 221"/>
    <n v="35"/>
    <n v="41"/>
    <n v="100000"/>
  </r>
  <r>
    <n v="2000190"/>
    <s v="LCD Model 221"/>
    <n v="34"/>
    <n v="41"/>
    <n v="100000"/>
  </r>
  <r>
    <n v="2000193"/>
    <s v="LCD Model 221"/>
    <n v="36"/>
    <n v="40"/>
    <n v="100000"/>
  </r>
  <r>
    <n v="2000194"/>
    <s v="LCD Model 221"/>
    <n v="36"/>
    <n v="40"/>
    <n v="100000"/>
  </r>
  <r>
    <n v="2000196"/>
    <s v="LCD Model 221"/>
    <n v="36"/>
    <n v="41"/>
    <n v="100000"/>
  </r>
  <r>
    <n v="2000197"/>
    <s v="LCD Model 221"/>
    <n v="35"/>
    <n v="39"/>
    <n v="100000"/>
  </r>
  <r>
    <n v="2000198"/>
    <s v="LCD Model 221"/>
    <n v="34"/>
    <n v="39"/>
    <n v="100000"/>
  </r>
  <r>
    <n v="2000202"/>
    <s v="LCD Model 221"/>
    <n v="36"/>
    <n v="39"/>
    <n v="100000"/>
  </r>
  <r>
    <n v="2000203"/>
    <s v="LCD Model 221"/>
    <n v="34"/>
    <n v="40"/>
    <n v="100000"/>
  </r>
  <r>
    <n v="2000204"/>
    <s v="LCD Model 221"/>
    <n v="36"/>
    <n v="39"/>
    <n v="100000"/>
  </r>
  <r>
    <n v="2000207"/>
    <s v="LCD Model 221"/>
    <n v="34"/>
    <n v="39"/>
    <n v="100000"/>
  </r>
  <r>
    <n v="2000208"/>
    <s v="LCD Model 221"/>
    <n v="35"/>
    <n v="40"/>
    <n v="100000"/>
  </r>
  <r>
    <n v="2000210"/>
    <s v="LCD Model 221"/>
    <n v="35"/>
    <n v="40"/>
    <n v="100000"/>
  </r>
  <r>
    <n v="2000213"/>
    <s v="LCD Model 221"/>
    <n v="35"/>
    <n v="40"/>
    <n v="100000"/>
  </r>
  <r>
    <n v="2000219"/>
    <s v="LCD Model 221"/>
    <n v="36"/>
    <n v="41"/>
    <n v="100000"/>
  </r>
  <r>
    <n v="2000226"/>
    <s v="LCD Model 221"/>
    <n v="34"/>
    <n v="41"/>
    <n v="100000"/>
  </r>
  <r>
    <n v="2000227"/>
    <s v="LCD Model 221"/>
    <n v="36"/>
    <n v="40"/>
    <n v="100000"/>
  </r>
  <r>
    <n v="2000229"/>
    <s v="LCD Model 221"/>
    <n v="35"/>
    <n v="39"/>
    <n v="100000"/>
  </r>
  <r>
    <n v="2000230"/>
    <s v="LCD Model 221"/>
    <n v="35"/>
    <n v="41"/>
    <n v="100000"/>
  </r>
  <r>
    <n v="2000231"/>
    <s v="LCD Model 221"/>
    <n v="34"/>
    <n v="39"/>
    <n v="100000"/>
  </r>
  <r>
    <n v="2000232"/>
    <s v="LCD Model 221"/>
    <n v="34"/>
    <n v="40"/>
    <n v="100000"/>
  </r>
  <r>
    <n v="2000233"/>
    <s v="LCD Model 221"/>
    <n v="35"/>
    <n v="39"/>
    <n v="100000"/>
  </r>
  <r>
    <n v="2000240"/>
    <s v="LCD Model 221"/>
    <n v="34"/>
    <n v="39"/>
    <n v="100000"/>
  </r>
  <r>
    <n v="2000242"/>
    <s v="LCD Model 221"/>
    <n v="34"/>
    <n v="39"/>
    <n v="100000"/>
  </r>
  <r>
    <n v="2000245"/>
    <s v="LCD Model 221"/>
    <n v="35"/>
    <n v="41"/>
    <n v="100000"/>
  </r>
  <r>
    <n v="2000247"/>
    <s v="LCD Model 221"/>
    <n v="34"/>
    <n v="41"/>
    <n v="100000"/>
  </r>
  <r>
    <n v="2000248"/>
    <s v="LCD Model 221"/>
    <n v="35"/>
    <n v="41"/>
    <n v="100000"/>
  </r>
  <r>
    <n v="2000250"/>
    <s v="LCD Model 221"/>
    <n v="35"/>
    <n v="40"/>
    <n v="100000"/>
  </r>
  <r>
    <n v="2000251"/>
    <s v="LCD Model 221"/>
    <n v="35"/>
    <n v="39"/>
    <n v="100000"/>
  </r>
  <r>
    <n v="2000252"/>
    <s v="LCD Model 221"/>
    <n v="34"/>
    <n v="39"/>
    <n v="100000"/>
  </r>
  <r>
    <n v="2000254"/>
    <s v="LCD Model 221"/>
    <n v="36"/>
    <n v="41"/>
    <n v="100000"/>
  </r>
  <r>
    <n v="2000261"/>
    <s v="LCD Model 221"/>
    <n v="35"/>
    <n v="41"/>
    <n v="100000"/>
  </r>
  <r>
    <n v="2000262"/>
    <s v="LCD Model 221"/>
    <n v="35"/>
    <n v="41"/>
    <n v="100000"/>
  </r>
  <r>
    <n v="2000263"/>
    <s v="LCD Model 221"/>
    <n v="34"/>
    <n v="41"/>
    <n v="100000"/>
  </r>
  <r>
    <n v="2000264"/>
    <s v="LCD Model 221"/>
    <n v="35"/>
    <n v="39"/>
    <n v="100000"/>
  </r>
  <r>
    <n v="2000265"/>
    <s v="LCD Model 221"/>
    <n v="34"/>
    <n v="39"/>
    <n v="100000"/>
  </r>
  <r>
    <n v="2000269"/>
    <s v="LCD Model 221"/>
    <n v="34"/>
    <n v="41"/>
    <n v="100000"/>
  </r>
  <r>
    <n v="2000270"/>
    <s v="LCD Model 221"/>
    <n v="36"/>
    <n v="39"/>
    <n v="100000"/>
  </r>
  <r>
    <n v="2000271"/>
    <s v="LCD Model 221"/>
    <n v="36"/>
    <n v="41"/>
    <n v="100000"/>
  </r>
  <r>
    <n v="2000273"/>
    <s v="LCD Model 221"/>
    <n v="36"/>
    <n v="39"/>
    <n v="100000"/>
  </r>
  <r>
    <n v="2000274"/>
    <s v="LCD Model 221"/>
    <n v="34"/>
    <n v="40"/>
    <n v="100000"/>
  </r>
  <r>
    <n v="2000276"/>
    <s v="LCD Model 221"/>
    <n v="36"/>
    <n v="39"/>
    <n v="100000"/>
  </r>
  <r>
    <n v="2000277"/>
    <s v="LCD Model 221"/>
    <n v="36"/>
    <n v="41"/>
    <n v="100000"/>
  </r>
  <r>
    <n v="2000278"/>
    <s v="LCD Model 221"/>
    <n v="35"/>
    <n v="41"/>
    <n v="100000"/>
  </r>
  <r>
    <n v="2000281"/>
    <s v="LCD Model 221"/>
    <n v="34"/>
    <n v="41"/>
    <n v="100000"/>
  </r>
  <r>
    <n v="2000284"/>
    <s v="LCD Model 221"/>
    <n v="36"/>
    <n v="40"/>
    <n v="100000"/>
  </r>
  <r>
    <n v="2000289"/>
    <s v="LCD Model 221"/>
    <n v="35"/>
    <n v="41"/>
    <n v="100000"/>
  </r>
  <r>
    <n v="2000292"/>
    <s v="LCD Model 221"/>
    <n v="36"/>
    <n v="39"/>
    <n v="100000"/>
  </r>
  <r>
    <n v="2000301"/>
    <s v="LCD Model 221"/>
    <n v="35"/>
    <n v="40"/>
    <n v="100000"/>
  </r>
  <r>
    <n v="2000302"/>
    <s v="LCD Model 221"/>
    <n v="34"/>
    <n v="39"/>
    <n v="100000"/>
  </r>
  <r>
    <n v="2000303"/>
    <s v="LCD Model 221"/>
    <n v="34"/>
    <n v="40"/>
    <n v="100000"/>
  </r>
  <r>
    <n v="2000304"/>
    <s v="LCD Model 221"/>
    <n v="36"/>
    <n v="39"/>
    <n v="100000"/>
  </r>
  <r>
    <n v="2000305"/>
    <s v="LCD Model 221"/>
    <n v="34"/>
    <n v="41"/>
    <n v="100000"/>
  </r>
  <r>
    <n v="2000307"/>
    <s v="LCD Model 221"/>
    <n v="35"/>
    <n v="39"/>
    <n v="100000"/>
  </r>
  <r>
    <n v="2000310"/>
    <s v="LCD Model 221"/>
    <n v="34"/>
    <n v="41"/>
    <n v="100000"/>
  </r>
  <r>
    <n v="2000311"/>
    <s v="LCD Model 221"/>
    <n v="34"/>
    <n v="41"/>
    <n v="100000"/>
  </r>
  <r>
    <n v="2000312"/>
    <s v="LCD Model 221"/>
    <n v="35"/>
    <n v="39"/>
    <n v="100000"/>
  </r>
  <r>
    <n v="2000314"/>
    <s v="LCD Model 221"/>
    <n v="35"/>
    <n v="39"/>
    <n v="100000"/>
  </r>
  <r>
    <n v="2000316"/>
    <s v="LCD Model 221"/>
    <n v="35"/>
    <n v="39"/>
    <n v="100000"/>
  </r>
  <r>
    <n v="2000319"/>
    <s v="LCD Model 221"/>
    <n v="36"/>
    <n v="39"/>
    <n v="100000"/>
  </r>
  <r>
    <n v="2000323"/>
    <s v="LCD Model 221"/>
    <n v="36"/>
    <n v="40"/>
    <n v="100000"/>
  </r>
  <r>
    <n v="2000324"/>
    <s v="LCD Model 221"/>
    <n v="36"/>
    <n v="41"/>
    <n v="100000"/>
  </r>
  <r>
    <n v="2000327"/>
    <s v="LCD Model 221"/>
    <n v="35"/>
    <n v="41"/>
    <n v="100000"/>
  </r>
  <r>
    <n v="2000333"/>
    <s v="LCD Model 221"/>
    <n v="34"/>
    <n v="41"/>
    <n v="100000"/>
  </r>
  <r>
    <n v="2000334"/>
    <s v="LCD Model 221"/>
    <n v="36"/>
    <n v="41"/>
    <n v="100000"/>
  </r>
  <r>
    <n v="2000335"/>
    <s v="LCD Model 221"/>
    <n v="34"/>
    <n v="40"/>
    <n v="100000"/>
  </r>
  <r>
    <n v="2000337"/>
    <s v="LCD Model 221"/>
    <n v="36"/>
    <n v="41"/>
    <n v="100000"/>
  </r>
  <r>
    <n v="2000339"/>
    <s v="LCD Model 221"/>
    <n v="36"/>
    <n v="40"/>
    <n v="100000"/>
  </r>
  <r>
    <n v="2000341"/>
    <s v="LCD Model 221"/>
    <n v="34"/>
    <n v="40"/>
    <n v="100000"/>
  </r>
  <r>
    <n v="2000344"/>
    <s v="LCD Model 221"/>
    <n v="35"/>
    <n v="40"/>
    <n v="100000"/>
  </r>
  <r>
    <n v="2000349"/>
    <s v="LCD Model 221"/>
    <n v="35"/>
    <n v="40"/>
    <n v="100000"/>
  </r>
  <r>
    <n v="2000350"/>
    <s v="LCD Model 221"/>
    <n v="34"/>
    <n v="41"/>
    <n v="100000"/>
  </r>
  <r>
    <n v="2000352"/>
    <s v="LCD Model 221"/>
    <n v="36"/>
    <n v="39"/>
    <n v="100000"/>
  </r>
  <r>
    <n v="2000355"/>
    <s v="LCD Model 221"/>
    <n v="36"/>
    <n v="41"/>
    <n v="100000"/>
  </r>
  <r>
    <n v="2000363"/>
    <s v="LCD Model 221"/>
    <n v="36"/>
    <n v="39"/>
    <n v="100000"/>
  </r>
  <r>
    <n v="2000365"/>
    <s v="LCD Model 221"/>
    <n v="36"/>
    <n v="39"/>
    <n v="100000"/>
  </r>
  <r>
    <n v="2000366"/>
    <s v="LCD Model 221"/>
    <n v="36"/>
    <n v="39"/>
    <n v="100000"/>
  </r>
  <r>
    <n v="2000372"/>
    <s v="LCD Model 221"/>
    <n v="35"/>
    <n v="39"/>
    <n v="100000"/>
  </r>
  <r>
    <n v="2000373"/>
    <s v="LCD Model 221"/>
    <n v="36"/>
    <n v="39"/>
    <n v="100000"/>
  </r>
  <r>
    <n v="2000374"/>
    <s v="LCD Model 221"/>
    <n v="35"/>
    <n v="39"/>
    <n v="100000"/>
  </r>
  <r>
    <n v="2000375"/>
    <s v="LCD Model 221"/>
    <n v="36"/>
    <n v="41"/>
    <n v="100000"/>
  </r>
  <r>
    <n v="2000380"/>
    <s v="LCD Model 221"/>
    <n v="36"/>
    <n v="41"/>
    <n v="100000"/>
  </r>
  <r>
    <n v="2000381"/>
    <s v="LCD Model 221"/>
    <n v="34"/>
    <n v="39"/>
    <n v="100000"/>
  </r>
  <r>
    <n v="2000384"/>
    <s v="LCD Model 221"/>
    <n v="35"/>
    <n v="40"/>
    <n v="100000"/>
  </r>
  <r>
    <n v="2000385"/>
    <s v="LCD Model 221"/>
    <n v="36"/>
    <n v="40"/>
    <n v="100000"/>
  </r>
  <r>
    <n v="2000386"/>
    <s v="LCD Model 221"/>
    <n v="36"/>
    <n v="40"/>
    <n v="100000"/>
  </r>
  <r>
    <n v="2000388"/>
    <s v="LCD Model 221"/>
    <n v="34"/>
    <n v="40"/>
    <n v="100000"/>
  </r>
  <r>
    <n v="2000389"/>
    <s v="LCD Model 221"/>
    <n v="35"/>
    <n v="40"/>
    <n v="100000"/>
  </r>
  <r>
    <n v="2000391"/>
    <s v="LCD Model 221"/>
    <n v="35"/>
    <n v="39"/>
    <n v="100000"/>
  </r>
  <r>
    <n v="2000392"/>
    <s v="LCD Model 221"/>
    <n v="36"/>
    <n v="41"/>
    <n v="100000"/>
  </r>
  <r>
    <n v="2000395"/>
    <s v="LCD Model 221"/>
    <n v="36"/>
    <n v="39"/>
    <n v="100000"/>
  </r>
  <r>
    <n v="2000396"/>
    <s v="LCD Model 221"/>
    <n v="35"/>
    <n v="39"/>
    <n v="100000"/>
  </r>
  <r>
    <n v="2000398"/>
    <s v="LCD Model 221"/>
    <n v="36"/>
    <n v="39"/>
    <n v="100000"/>
  </r>
  <r>
    <n v="2000399"/>
    <s v="LCD Model 221"/>
    <n v="34"/>
    <n v="41"/>
    <n v="100000"/>
  </r>
  <r>
    <n v="2000400"/>
    <s v="LCD Model 221"/>
    <n v="35"/>
    <n v="40"/>
    <n v="100000"/>
  </r>
  <r>
    <n v="2000401"/>
    <s v="LCD Model 221"/>
    <n v="34"/>
    <n v="41"/>
    <n v="100000"/>
  </r>
  <r>
    <n v="2000404"/>
    <s v="LCD Model 221"/>
    <n v="36"/>
    <n v="41"/>
    <n v="100000"/>
  </r>
  <r>
    <n v="2000405"/>
    <s v="LCD Model 221"/>
    <n v="36"/>
    <n v="40"/>
    <n v="100000"/>
  </r>
  <r>
    <n v="2000407"/>
    <s v="LCD Model 221"/>
    <n v="35"/>
    <n v="41"/>
    <n v="100000"/>
  </r>
  <r>
    <n v="2000408"/>
    <s v="LCD Model 221"/>
    <n v="36"/>
    <n v="40"/>
    <n v="100000"/>
  </r>
  <r>
    <n v="2000409"/>
    <s v="LCD Model 221"/>
    <n v="34"/>
    <n v="41"/>
    <n v="100000"/>
  </r>
  <r>
    <n v="2000410"/>
    <s v="LCD Model 221"/>
    <n v="34"/>
    <n v="41"/>
    <n v="100000"/>
  </r>
  <r>
    <n v="2000411"/>
    <s v="LCD Model 221"/>
    <n v="35"/>
    <n v="39"/>
    <n v="100000"/>
  </r>
  <r>
    <n v="2000413"/>
    <s v="LCD Model 221"/>
    <n v="34"/>
    <n v="40"/>
    <n v="100000"/>
  </r>
  <r>
    <n v="2000414"/>
    <s v="LCD Model 221"/>
    <n v="35"/>
    <n v="39"/>
    <n v="100000"/>
  </r>
  <r>
    <n v="2000418"/>
    <s v="LCD Model 221"/>
    <n v="35"/>
    <n v="40"/>
    <n v="100000"/>
  </r>
  <r>
    <n v="2000427"/>
    <s v="LCD Model 221"/>
    <n v="36"/>
    <n v="39"/>
    <n v="100000"/>
  </r>
  <r>
    <n v="2000432"/>
    <s v="LCD Model 221"/>
    <n v="34"/>
    <n v="41"/>
    <n v="100000"/>
  </r>
  <r>
    <n v="2000433"/>
    <s v="LCD Model 221"/>
    <n v="34"/>
    <n v="41"/>
    <n v="100000"/>
  </r>
  <r>
    <n v="2000434"/>
    <s v="LCD Model 221"/>
    <n v="35"/>
    <n v="39"/>
    <n v="100000"/>
  </r>
  <r>
    <n v="2000439"/>
    <s v="LCD Model 221"/>
    <n v="36"/>
    <n v="41"/>
    <n v="100000"/>
  </r>
  <r>
    <n v="2000443"/>
    <s v="LCD Model 221"/>
    <n v="34"/>
    <n v="39"/>
    <n v="100000"/>
  </r>
  <r>
    <n v="2000444"/>
    <s v="LCD Model 221"/>
    <n v="35"/>
    <n v="41"/>
    <n v="100000"/>
  </r>
  <r>
    <n v="2000445"/>
    <s v="LCD Model 221"/>
    <n v="35"/>
    <n v="40"/>
    <n v="100000"/>
  </r>
  <r>
    <n v="2000446"/>
    <s v="LCD Model 221"/>
    <n v="35"/>
    <n v="39"/>
    <n v="100000"/>
  </r>
  <r>
    <n v="2000448"/>
    <s v="LCD Model 221"/>
    <n v="34"/>
    <n v="40"/>
    <n v="100000"/>
  </r>
  <r>
    <n v="2000449"/>
    <s v="LCD Model 221"/>
    <n v="35"/>
    <n v="41"/>
    <n v="100000"/>
  </r>
  <r>
    <n v="2000451"/>
    <s v="LCD Model 221"/>
    <n v="35"/>
    <n v="41"/>
    <n v="100000"/>
  </r>
  <r>
    <n v="2000452"/>
    <s v="LCD Model 221"/>
    <n v="36"/>
    <n v="40"/>
    <n v="100000"/>
  </r>
  <r>
    <n v="2000457"/>
    <s v="LCD Model 221"/>
    <n v="36"/>
    <n v="40"/>
    <n v="100000"/>
  </r>
  <r>
    <n v="2000458"/>
    <s v="LCD Model 221"/>
    <n v="36"/>
    <n v="41"/>
    <n v="100000"/>
  </r>
  <r>
    <n v="2000462"/>
    <s v="LCD Model 221"/>
    <n v="35"/>
    <n v="41"/>
    <n v="100000"/>
  </r>
  <r>
    <n v="2000467"/>
    <s v="LCD Model 221"/>
    <n v="36"/>
    <n v="39"/>
    <n v="100000"/>
  </r>
  <r>
    <n v="2000468"/>
    <s v="LCD Model 221"/>
    <n v="34"/>
    <n v="39"/>
    <n v="100000"/>
  </r>
  <r>
    <n v="2000469"/>
    <s v="LCD Model 221"/>
    <n v="34"/>
    <n v="39"/>
    <n v="100000"/>
  </r>
  <r>
    <n v="2000470"/>
    <s v="LCD Model 221"/>
    <n v="36"/>
    <n v="39"/>
    <n v="100000"/>
  </r>
  <r>
    <n v="2000471"/>
    <s v="LCD Model 221"/>
    <n v="34"/>
    <n v="41"/>
    <n v="100000"/>
  </r>
  <r>
    <n v="2000473"/>
    <s v="LCD Model 221"/>
    <n v="34"/>
    <n v="41"/>
    <n v="100000"/>
  </r>
  <r>
    <n v="2000474"/>
    <s v="LCD Model 221"/>
    <n v="35"/>
    <n v="39"/>
    <n v="100000"/>
  </r>
  <r>
    <n v="2000475"/>
    <s v="LCD Model 221"/>
    <n v="36"/>
    <n v="40"/>
    <n v="100000"/>
  </r>
  <r>
    <n v="2000481"/>
    <s v="LCD Model 221"/>
    <n v="35"/>
    <n v="41"/>
    <n v="100000"/>
  </r>
  <r>
    <n v="2000483"/>
    <s v="LCD Model 221"/>
    <n v="34"/>
    <n v="39"/>
    <n v="100000"/>
  </r>
  <r>
    <n v="2000484"/>
    <s v="LCD Model 221"/>
    <n v="35"/>
    <n v="40"/>
    <n v="100000"/>
  </r>
  <r>
    <n v="2000488"/>
    <s v="LCD Model 221"/>
    <n v="34"/>
    <n v="39"/>
    <n v="100000"/>
  </r>
  <r>
    <n v="2000490"/>
    <s v="LCD Model 221"/>
    <n v="34"/>
    <n v="40"/>
    <n v="100000"/>
  </r>
  <r>
    <n v="2000492"/>
    <s v="LCD Model 221"/>
    <n v="35"/>
    <n v="40"/>
    <n v="100000"/>
  </r>
  <r>
    <n v="2000495"/>
    <s v="LCD Model 221"/>
    <n v="35"/>
    <n v="40"/>
    <n v="100000"/>
  </r>
  <r>
    <n v="2000496"/>
    <s v="LCD Model 221"/>
    <n v="34"/>
    <n v="39"/>
    <n v="100000"/>
  </r>
  <r>
    <n v="2000497"/>
    <s v="LCD Model 221"/>
    <n v="35"/>
    <n v="40"/>
    <n v="100000"/>
  </r>
  <r>
    <n v="2000500"/>
    <s v="LCD Model 221"/>
    <n v="36"/>
    <n v="39"/>
    <n v="100000"/>
  </r>
  <r>
    <n v="2000501"/>
    <s v="LCD Model 221"/>
    <n v="35"/>
    <n v="40"/>
    <n v="100000"/>
  </r>
  <r>
    <n v="2000503"/>
    <s v="LCD Model 221"/>
    <n v="36"/>
    <n v="40"/>
    <n v="100000"/>
  </r>
  <r>
    <n v="2000505"/>
    <s v="LCD Model 221"/>
    <n v="35"/>
    <n v="39"/>
    <n v="100000"/>
  </r>
  <r>
    <n v="2000513"/>
    <s v="LCD Model 221"/>
    <n v="34"/>
    <n v="39"/>
    <n v="100000"/>
  </r>
  <r>
    <n v="2000521"/>
    <s v="LCD Model 221"/>
    <n v="35"/>
    <n v="41"/>
    <n v="100000"/>
  </r>
  <r>
    <n v="2000523"/>
    <s v="LCD Model 221"/>
    <n v="35"/>
    <n v="41"/>
    <n v="100000"/>
  </r>
  <r>
    <n v="2000524"/>
    <s v="LCD Model 221"/>
    <n v="36"/>
    <n v="40"/>
    <n v="100000"/>
  </r>
  <r>
    <n v="2000526"/>
    <s v="LCD Model 221"/>
    <n v="35"/>
    <n v="39"/>
    <n v="100000"/>
  </r>
  <r>
    <n v="2000529"/>
    <s v="LCD Model 221"/>
    <n v="34"/>
    <n v="39"/>
    <n v="100000"/>
  </r>
  <r>
    <n v="2000531"/>
    <s v="LCD Model 221"/>
    <n v="34"/>
    <n v="41"/>
    <n v="100000"/>
  </r>
  <r>
    <n v="2000536"/>
    <s v="LCD Model 221"/>
    <n v="35"/>
    <n v="39"/>
    <n v="10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4">
  <r>
    <n v="1000100"/>
    <x v="0"/>
    <n v="488"/>
    <n v="357"/>
    <n v="16"/>
    <n v="163"/>
    <n v="10000000"/>
    <n v="1938"/>
  </r>
  <r>
    <n v="1000101"/>
    <x v="0"/>
    <n v="450"/>
    <n v="443"/>
    <n v="20"/>
    <n v="157"/>
    <n v="10000000"/>
    <n v="1866"/>
  </r>
  <r>
    <n v="1000102"/>
    <x v="0"/>
    <n v="454"/>
    <n v="409"/>
    <n v="15"/>
    <n v="129"/>
    <n v="10000000"/>
    <n v="2048"/>
  </r>
  <r>
    <n v="1000103"/>
    <x v="0"/>
    <n v="500"/>
    <n v="354"/>
    <n v="11"/>
    <n v="116"/>
    <n v="10000000"/>
    <n v="1891"/>
  </r>
  <r>
    <n v="1000104"/>
    <x v="1"/>
    <n v="475"/>
    <n v="366"/>
    <n v="9"/>
    <n v="182"/>
    <n v="10000000"/>
    <n v="1915"/>
  </r>
  <r>
    <n v="1000105"/>
    <x v="0"/>
    <n v="466"/>
    <n v="431"/>
    <n v="20"/>
    <n v="165"/>
    <n v="10000000"/>
    <n v="1878"/>
  </r>
  <r>
    <n v="1000106"/>
    <x v="0"/>
    <n v="453"/>
    <n v="355"/>
    <n v="17"/>
    <n v="169"/>
    <n v="10000000"/>
    <n v="1864"/>
  </r>
  <r>
    <n v="1000107"/>
    <x v="1"/>
    <n v="488"/>
    <n v="449"/>
    <n v="19"/>
    <n v="117"/>
    <n v="10000000"/>
    <n v="1989"/>
  </r>
  <r>
    <n v="1000108"/>
    <x v="1"/>
    <n v="479"/>
    <n v="379"/>
    <n v="14"/>
    <n v="153"/>
    <n v="10000000"/>
    <n v="1980"/>
  </r>
  <r>
    <n v="1000109"/>
    <x v="0"/>
    <n v="478"/>
    <n v="363"/>
    <n v="14"/>
    <n v="141"/>
    <n v="10000000"/>
    <n v="2081"/>
  </r>
  <r>
    <n v="1000111"/>
    <x v="1"/>
    <n v="490"/>
    <n v="392"/>
    <n v="13"/>
    <n v="135"/>
    <n v="10000000"/>
    <n v="1912"/>
  </r>
  <r>
    <n v="1000112"/>
    <x v="1"/>
    <n v="483"/>
    <n v="399"/>
    <n v="16"/>
    <n v="184"/>
    <n v="10000000"/>
    <n v="2110"/>
  </r>
  <r>
    <n v="1000113"/>
    <x v="0"/>
    <n v="465"/>
    <n v="434"/>
    <n v="11"/>
    <n v="109"/>
    <n v="10000000"/>
    <n v="1875"/>
  </r>
  <r>
    <n v="1000114"/>
    <x v="0"/>
    <n v="489"/>
    <n v="416"/>
    <n v="15"/>
    <n v="188"/>
    <n v="10000000"/>
    <n v="1956"/>
  </r>
  <r>
    <n v="1000115"/>
    <x v="1"/>
    <n v="458"/>
    <n v="401"/>
    <n v="14"/>
    <n v="173"/>
    <n v="10000000"/>
    <n v="1885"/>
  </r>
  <r>
    <n v="1000116"/>
    <x v="0"/>
    <n v="454"/>
    <n v="391"/>
    <n v="16"/>
    <n v="173"/>
    <n v="10000000"/>
    <n v="2114"/>
  </r>
  <r>
    <n v="1000120"/>
    <x v="0"/>
    <n v="455"/>
    <n v="447"/>
    <n v="11"/>
    <n v="198"/>
    <n v="10000000"/>
    <n v="2025"/>
  </r>
  <r>
    <n v="1000121"/>
    <x v="0"/>
    <n v="466"/>
    <n v="418"/>
    <n v="13"/>
    <n v="155"/>
    <n v="10000000"/>
    <n v="1860"/>
  </r>
  <r>
    <n v="1000122"/>
    <x v="0"/>
    <n v="499"/>
    <n v="411"/>
    <n v="11"/>
    <n v="162"/>
    <n v="10000000"/>
    <n v="1956"/>
  </r>
  <r>
    <n v="1000123"/>
    <x v="1"/>
    <n v="461"/>
    <n v="352"/>
    <n v="10"/>
    <n v="164"/>
    <n v="10000000"/>
    <n v="2059"/>
  </r>
  <r>
    <n v="1000124"/>
    <x v="0"/>
    <n v="473"/>
    <n v="400"/>
    <n v="9"/>
    <n v="108"/>
    <n v="10000000"/>
    <n v="2048"/>
  </r>
  <r>
    <n v="1000126"/>
    <x v="1"/>
    <n v="468"/>
    <n v="424"/>
    <n v="10"/>
    <n v="195"/>
    <n v="10000000"/>
    <n v="2001"/>
  </r>
  <r>
    <n v="1000128"/>
    <x v="0"/>
    <n v="491"/>
    <n v="392"/>
    <n v="14"/>
    <n v="102"/>
    <n v="10000000"/>
    <n v="1883"/>
  </r>
  <r>
    <n v="1000129"/>
    <x v="0"/>
    <n v="487"/>
    <n v="374"/>
    <n v="11"/>
    <n v="175"/>
    <n v="10000000"/>
    <n v="1905"/>
  </r>
  <r>
    <n v="1000131"/>
    <x v="0"/>
    <n v="462"/>
    <n v="437"/>
    <n v="12"/>
    <n v="158"/>
    <n v="10000000"/>
    <n v="1987"/>
  </r>
  <r>
    <n v="1000132"/>
    <x v="1"/>
    <n v="499"/>
    <n v="428"/>
    <n v="14"/>
    <n v="128"/>
    <n v="10000000"/>
    <n v="1914"/>
  </r>
  <r>
    <n v="1000136"/>
    <x v="1"/>
    <n v="484"/>
    <n v="400"/>
    <n v="20"/>
    <n v="140"/>
    <n v="10000000"/>
    <n v="2001"/>
  </r>
  <r>
    <n v="1000137"/>
    <x v="1"/>
    <n v="468"/>
    <n v="362"/>
    <n v="20"/>
    <n v="197"/>
    <n v="10000000"/>
    <n v="1957"/>
  </r>
  <r>
    <n v="1000138"/>
    <x v="1"/>
    <n v="452"/>
    <n v="393"/>
    <n v="11"/>
    <n v="121"/>
    <n v="10000000"/>
    <n v="1977"/>
  </r>
  <r>
    <n v="1000139"/>
    <x v="0"/>
    <n v="497"/>
    <n v="372"/>
    <n v="19"/>
    <n v="185"/>
    <n v="10000000"/>
    <n v="2085"/>
  </r>
  <r>
    <n v="1000143"/>
    <x v="0"/>
    <n v="450"/>
    <n v="442"/>
    <n v="12"/>
    <n v="104"/>
    <n v="10000000"/>
    <n v="2020"/>
  </r>
  <r>
    <n v="1000145"/>
    <x v="0"/>
    <n v="472"/>
    <n v="388"/>
    <n v="15"/>
    <n v="163"/>
    <n v="10000000"/>
    <n v="2060"/>
  </r>
  <r>
    <n v="1000151"/>
    <x v="0"/>
    <n v="451"/>
    <n v="400"/>
    <n v="14"/>
    <n v="171"/>
    <n v="10000000"/>
    <n v="2121"/>
  </r>
  <r>
    <n v="1000154"/>
    <x v="0"/>
    <n v="485"/>
    <n v="433"/>
    <n v="9"/>
    <n v="115"/>
    <n v="10000000"/>
    <n v="1861"/>
  </r>
  <r>
    <n v="1000155"/>
    <x v="1"/>
    <n v="467"/>
    <n v="428"/>
    <n v="14"/>
    <n v="182"/>
    <n v="10000000"/>
    <n v="1887"/>
  </r>
  <r>
    <n v="1000157"/>
    <x v="0"/>
    <n v="470"/>
    <n v="360"/>
    <n v="19"/>
    <n v="147"/>
    <n v="10000000"/>
    <n v="2075"/>
  </r>
  <r>
    <n v="1000158"/>
    <x v="1"/>
    <n v="493"/>
    <n v="416"/>
    <n v="11"/>
    <n v="149"/>
    <n v="10000000"/>
    <n v="2070"/>
  </r>
  <r>
    <n v="1000159"/>
    <x v="0"/>
    <n v="500"/>
    <n v="379"/>
    <n v="10"/>
    <n v="193"/>
    <n v="10000000"/>
    <n v="1930"/>
  </r>
  <r>
    <n v="1000161"/>
    <x v="0"/>
    <n v="455"/>
    <n v="350"/>
    <n v="20"/>
    <n v="161"/>
    <n v="10000000"/>
    <n v="1897"/>
  </r>
  <r>
    <n v="1000162"/>
    <x v="0"/>
    <n v="470"/>
    <n v="410"/>
    <n v="11"/>
    <n v="115"/>
    <n v="10000000"/>
    <n v="2034"/>
  </r>
  <r>
    <n v="1000164"/>
    <x v="0"/>
    <n v="471"/>
    <n v="447"/>
    <n v="18"/>
    <n v="189"/>
    <n v="10000000"/>
    <n v="1985"/>
  </r>
  <r>
    <n v="1000166"/>
    <x v="1"/>
    <n v="485"/>
    <n v="362"/>
    <n v="13"/>
    <n v="121"/>
    <n v="10000000"/>
    <n v="2132"/>
  </r>
  <r>
    <n v="1000172"/>
    <x v="1"/>
    <n v="493"/>
    <n v="429"/>
    <n v="20"/>
    <n v="171"/>
    <n v="10000000"/>
    <n v="2019"/>
  </r>
  <r>
    <n v="1000177"/>
    <x v="0"/>
    <n v="468"/>
    <n v="364"/>
    <n v="16"/>
    <n v="158"/>
    <n v="10000000"/>
    <n v="1951"/>
  </r>
  <r>
    <n v="1000179"/>
    <x v="0"/>
    <n v="490"/>
    <n v="368"/>
    <n v="18"/>
    <n v="117"/>
    <n v="10000000"/>
    <n v="1966"/>
  </r>
  <r>
    <n v="1000180"/>
    <x v="0"/>
    <n v="487"/>
    <n v="376"/>
    <n v="16"/>
    <n v="118"/>
    <n v="10000000"/>
    <n v="2020"/>
  </r>
  <r>
    <n v="1000186"/>
    <x v="0"/>
    <n v="485"/>
    <n v="373"/>
    <n v="20"/>
    <n v="196"/>
    <n v="10000000"/>
    <n v="1925"/>
  </r>
  <r>
    <n v="1000187"/>
    <x v="1"/>
    <n v="455"/>
    <n v="409"/>
    <n v="15"/>
    <n v="187"/>
    <n v="10000000"/>
    <n v="1884"/>
  </r>
  <r>
    <n v="1000188"/>
    <x v="1"/>
    <n v="459"/>
    <n v="441"/>
    <n v="12"/>
    <n v="180"/>
    <n v="10000000"/>
    <n v="2148"/>
  </r>
  <r>
    <n v="1000189"/>
    <x v="0"/>
    <n v="492"/>
    <n v="431"/>
    <n v="13"/>
    <n v="160"/>
    <n v="10000000"/>
    <n v="1919"/>
  </r>
  <r>
    <n v="1000190"/>
    <x v="0"/>
    <n v="476"/>
    <n v="358"/>
    <n v="17"/>
    <n v="159"/>
    <n v="10000000"/>
    <n v="2113"/>
  </r>
  <r>
    <n v="1000193"/>
    <x v="0"/>
    <n v="479"/>
    <n v="443"/>
    <n v="19"/>
    <n v="103"/>
    <n v="10000000"/>
    <n v="1938"/>
  </r>
  <r>
    <n v="1000194"/>
    <x v="0"/>
    <n v="492"/>
    <n v="394"/>
    <n v="18"/>
    <n v="152"/>
    <n v="10000000"/>
    <n v="2123"/>
  </r>
  <r>
    <n v="1000196"/>
    <x v="1"/>
    <n v="485"/>
    <n v="411"/>
    <n v="18"/>
    <n v="193"/>
    <n v="10000000"/>
    <n v="2086"/>
  </r>
  <r>
    <n v="1000197"/>
    <x v="0"/>
    <n v="479"/>
    <n v="359"/>
    <n v="14"/>
    <n v="125"/>
    <n v="10000000"/>
    <n v="1986"/>
  </r>
  <r>
    <n v="1000198"/>
    <x v="0"/>
    <n v="495"/>
    <n v="448"/>
    <n v="14"/>
    <n v="108"/>
    <n v="10000000"/>
    <n v="1926"/>
  </r>
  <r>
    <n v="1000202"/>
    <x v="0"/>
    <n v="466"/>
    <n v="434"/>
    <n v="9"/>
    <n v="139"/>
    <n v="10000000"/>
    <n v="2050"/>
  </r>
  <r>
    <n v="1000203"/>
    <x v="1"/>
    <n v="499"/>
    <n v="352"/>
    <n v="16"/>
    <n v="160"/>
    <n v="10000000"/>
    <n v="1872"/>
  </r>
  <r>
    <n v="1000204"/>
    <x v="0"/>
    <n v="451"/>
    <n v="406"/>
    <n v="11"/>
    <n v="147"/>
    <n v="10000000"/>
    <n v="2113"/>
  </r>
  <r>
    <n v="1000207"/>
    <x v="1"/>
    <n v="479"/>
    <n v="352"/>
    <n v="17"/>
    <n v="133"/>
    <n v="10000000"/>
    <n v="1863"/>
  </r>
  <r>
    <n v="1000208"/>
    <x v="1"/>
    <n v="494"/>
    <n v="441"/>
    <n v="15"/>
    <n v="167"/>
    <n v="10000000"/>
    <n v="1859"/>
  </r>
  <r>
    <n v="1000210"/>
    <x v="1"/>
    <n v="481"/>
    <n v="365"/>
    <n v="15"/>
    <n v="163"/>
    <n v="10000000"/>
    <n v="1894"/>
  </r>
  <r>
    <n v="1000213"/>
    <x v="1"/>
    <n v="456"/>
    <n v="418"/>
    <n v="16"/>
    <n v="116"/>
    <n v="10000000"/>
    <n v="2127"/>
  </r>
  <r>
    <n v="1000219"/>
    <x v="0"/>
    <n v="474"/>
    <n v="409"/>
    <n v="13"/>
    <n v="146"/>
    <n v="10000000"/>
    <n v="1987"/>
  </r>
  <r>
    <n v="1000226"/>
    <x v="0"/>
    <n v="480"/>
    <n v="443"/>
    <n v="15"/>
    <n v="160"/>
    <n v="10000000"/>
    <n v="1882"/>
  </r>
  <r>
    <n v="1000227"/>
    <x v="0"/>
    <n v="450"/>
    <n v="383"/>
    <n v="11"/>
    <n v="121"/>
    <n v="10000000"/>
    <n v="1939"/>
  </r>
  <r>
    <n v="1000229"/>
    <x v="1"/>
    <n v="499"/>
    <n v="436"/>
    <n v="15"/>
    <n v="184"/>
    <n v="10000000"/>
    <n v="1973"/>
  </r>
  <r>
    <n v="1000230"/>
    <x v="1"/>
    <n v="477"/>
    <n v="418"/>
    <n v="8"/>
    <n v="147"/>
    <n v="10000000"/>
    <n v="1888"/>
  </r>
  <r>
    <n v="1000231"/>
    <x v="0"/>
    <n v="499"/>
    <n v="399"/>
    <n v="18"/>
    <n v="126"/>
    <n v="10000000"/>
    <n v="2029"/>
  </r>
  <r>
    <n v="1000232"/>
    <x v="0"/>
    <n v="479"/>
    <n v="418"/>
    <n v="14"/>
    <n v="150"/>
    <n v="10000000"/>
    <n v="2112"/>
  </r>
  <r>
    <n v="1000233"/>
    <x v="1"/>
    <n v="466"/>
    <n v="411"/>
    <n v="17"/>
    <n v="192"/>
    <n v="10000000"/>
    <n v="1882"/>
  </r>
  <r>
    <n v="1000240"/>
    <x v="1"/>
    <n v="493"/>
    <n v="394"/>
    <n v="9"/>
    <n v="165"/>
    <n v="10000000"/>
    <n v="2021"/>
  </r>
  <r>
    <n v="1000242"/>
    <x v="0"/>
    <n v="453"/>
    <n v="432"/>
    <n v="17"/>
    <n v="158"/>
    <n v="10000000"/>
    <n v="1881"/>
  </r>
  <r>
    <n v="1000245"/>
    <x v="0"/>
    <n v="466"/>
    <n v="352"/>
    <n v="16"/>
    <n v="153"/>
    <n v="10000000"/>
    <n v="1889"/>
  </r>
  <r>
    <n v="1000247"/>
    <x v="1"/>
    <n v="478"/>
    <n v="370"/>
    <n v="8"/>
    <n v="146"/>
    <n v="10000000"/>
    <n v="2098"/>
  </r>
  <r>
    <n v="1000248"/>
    <x v="1"/>
    <n v="485"/>
    <n v="446"/>
    <n v="18"/>
    <n v="185"/>
    <n v="10000000"/>
    <n v="1930"/>
  </r>
  <r>
    <n v="1000250"/>
    <x v="0"/>
    <n v="490"/>
    <n v="429"/>
    <n v="8"/>
    <n v="167"/>
    <n v="10000000"/>
    <n v="1948"/>
  </r>
  <r>
    <n v="1000251"/>
    <x v="1"/>
    <n v="491"/>
    <n v="362"/>
    <n v="17"/>
    <n v="151"/>
    <n v="10000000"/>
    <n v="1857"/>
  </r>
  <r>
    <n v="1000252"/>
    <x v="0"/>
    <n v="469"/>
    <n v="374"/>
    <n v="12"/>
    <n v="145"/>
    <n v="10000000"/>
    <n v="2150"/>
  </r>
  <r>
    <n v="1000254"/>
    <x v="0"/>
    <n v="453"/>
    <n v="427"/>
    <n v="8"/>
    <n v="191"/>
    <n v="10000000"/>
    <n v="1864"/>
  </r>
  <r>
    <n v="1000261"/>
    <x v="0"/>
    <n v="457"/>
    <n v="430"/>
    <n v="17"/>
    <n v="182"/>
    <n v="10000000"/>
    <n v="1949"/>
  </r>
  <r>
    <n v="1000262"/>
    <x v="0"/>
    <n v="451"/>
    <n v="384"/>
    <n v="14"/>
    <n v="116"/>
    <n v="10000000"/>
    <n v="1882"/>
  </r>
  <r>
    <n v="1000263"/>
    <x v="0"/>
    <n v="465"/>
    <n v="357"/>
    <n v="9"/>
    <n v="193"/>
    <n v="10000000"/>
    <n v="1946"/>
  </r>
  <r>
    <n v="1000264"/>
    <x v="1"/>
    <n v="466"/>
    <n v="434"/>
    <n v="17"/>
    <n v="127"/>
    <n v="10000000"/>
    <n v="2052"/>
  </r>
  <r>
    <n v="1000265"/>
    <x v="0"/>
    <n v="498"/>
    <n v="439"/>
    <n v="11"/>
    <n v="165"/>
    <n v="10000000"/>
    <n v="1912"/>
  </r>
  <r>
    <n v="1000269"/>
    <x v="1"/>
    <n v="460"/>
    <n v="364"/>
    <n v="13"/>
    <n v="178"/>
    <n v="10000000"/>
    <n v="2014"/>
  </r>
  <r>
    <n v="1000270"/>
    <x v="0"/>
    <n v="457"/>
    <n v="445"/>
    <n v="11"/>
    <n v="141"/>
    <n v="10000000"/>
    <n v="2008"/>
  </r>
  <r>
    <n v="1000271"/>
    <x v="0"/>
    <n v="465"/>
    <n v="450"/>
    <n v="9"/>
    <n v="160"/>
    <n v="10000000"/>
    <n v="1899"/>
  </r>
  <r>
    <n v="1000273"/>
    <x v="1"/>
    <n v="466"/>
    <n v="367"/>
    <n v="15"/>
    <n v="165"/>
    <n v="10000000"/>
    <n v="2007"/>
  </r>
  <r>
    <n v="1000274"/>
    <x v="0"/>
    <n v="499"/>
    <n v="413"/>
    <n v="13"/>
    <n v="157"/>
    <n v="10000000"/>
    <n v="1959"/>
  </r>
  <r>
    <n v="1000276"/>
    <x v="0"/>
    <n v="464"/>
    <n v="371"/>
    <n v="18"/>
    <n v="179"/>
    <n v="10000000"/>
    <n v="1948"/>
  </r>
  <r>
    <n v="1000277"/>
    <x v="1"/>
    <n v="474"/>
    <n v="448"/>
    <n v="9"/>
    <n v="169"/>
    <n v="10000000"/>
    <n v="2016"/>
  </r>
  <r>
    <n v="1000278"/>
    <x v="1"/>
    <n v="452"/>
    <n v="424"/>
    <n v="13"/>
    <n v="194"/>
    <n v="10000000"/>
    <n v="1997"/>
  </r>
  <r>
    <n v="1000281"/>
    <x v="0"/>
    <n v="483"/>
    <n v="404"/>
    <n v="15"/>
    <n v="129"/>
    <n v="10000000"/>
    <n v="2081"/>
  </r>
  <r>
    <n v="1000284"/>
    <x v="0"/>
    <n v="451"/>
    <n v="426"/>
    <n v="15"/>
    <n v="125"/>
    <n v="10000000"/>
    <n v="2104"/>
  </r>
  <r>
    <n v="1000289"/>
    <x v="1"/>
    <n v="477"/>
    <n v="431"/>
    <n v="17"/>
    <n v="133"/>
    <n v="10000000"/>
    <n v="2066"/>
  </r>
  <r>
    <n v="1000292"/>
    <x v="0"/>
    <n v="467"/>
    <n v="353"/>
    <n v="20"/>
    <n v="154"/>
    <n v="10000000"/>
    <n v="2030"/>
  </r>
  <r>
    <n v="1000301"/>
    <x v="0"/>
    <n v="461"/>
    <n v="361"/>
    <n v="13"/>
    <n v="126"/>
    <n v="10000000"/>
    <n v="2080"/>
  </r>
  <r>
    <n v="1000302"/>
    <x v="0"/>
    <n v="483"/>
    <n v="421"/>
    <n v="17"/>
    <n v="114"/>
    <n v="10000000"/>
    <n v="1966"/>
  </r>
  <r>
    <n v="1000303"/>
    <x v="1"/>
    <n v="475"/>
    <n v="373"/>
    <n v="20"/>
    <n v="159"/>
    <n v="10000000"/>
    <n v="1886"/>
  </r>
  <r>
    <n v="1000304"/>
    <x v="0"/>
    <n v="460"/>
    <n v="361"/>
    <n v="18"/>
    <n v="105"/>
    <n v="10000000"/>
    <n v="1973"/>
  </r>
  <r>
    <n v="1000305"/>
    <x v="1"/>
    <n v="491"/>
    <n v="436"/>
    <n v="14"/>
    <n v="194"/>
    <n v="10000000"/>
    <n v="1853"/>
  </r>
  <r>
    <n v="1000307"/>
    <x v="1"/>
    <n v="460"/>
    <n v="434"/>
    <n v="11"/>
    <n v="103"/>
    <n v="10000000"/>
    <n v="1867"/>
  </r>
  <r>
    <n v="1000310"/>
    <x v="1"/>
    <n v="454"/>
    <n v="359"/>
    <n v="18"/>
    <n v="102"/>
    <n v="10000000"/>
    <n v="1884"/>
  </r>
  <r>
    <n v="1000311"/>
    <x v="0"/>
    <n v="464"/>
    <n v="405"/>
    <n v="16"/>
    <n v="137"/>
    <n v="10000000"/>
    <n v="2140"/>
  </r>
  <r>
    <n v="1000312"/>
    <x v="0"/>
    <n v="462"/>
    <n v="398"/>
    <n v="17"/>
    <n v="169"/>
    <n v="10000000"/>
    <n v="1926"/>
  </r>
  <r>
    <n v="1000314"/>
    <x v="0"/>
    <n v="472"/>
    <n v="417"/>
    <n v="16"/>
    <n v="121"/>
    <n v="10000000"/>
    <n v="2007"/>
  </r>
  <r>
    <n v="1000316"/>
    <x v="0"/>
    <n v="466"/>
    <n v="450"/>
    <n v="17"/>
    <n v="138"/>
    <n v="10000000"/>
    <n v="1901"/>
  </r>
  <r>
    <n v="1000319"/>
    <x v="0"/>
    <n v="487"/>
    <n v="381"/>
    <n v="8"/>
    <n v="175"/>
    <n v="10000000"/>
    <n v="2097"/>
  </r>
  <r>
    <n v="1000323"/>
    <x v="1"/>
    <n v="450"/>
    <n v="426"/>
    <n v="14"/>
    <n v="150"/>
    <n v="10000000"/>
    <n v="1995"/>
  </r>
  <r>
    <n v="1000324"/>
    <x v="0"/>
    <n v="492"/>
    <n v="406"/>
    <n v="12"/>
    <n v="116"/>
    <n v="10000000"/>
    <n v="2135"/>
  </r>
  <r>
    <n v="1000327"/>
    <x v="0"/>
    <n v="452"/>
    <n v="447"/>
    <n v="17"/>
    <n v="107"/>
    <n v="10000000"/>
    <n v="1859"/>
  </r>
  <r>
    <n v="1000333"/>
    <x v="1"/>
    <n v="458"/>
    <n v="371"/>
    <n v="13"/>
    <n v="132"/>
    <n v="10000000"/>
    <n v="1931"/>
  </r>
  <r>
    <n v="1000334"/>
    <x v="0"/>
    <n v="473"/>
    <n v="432"/>
    <n v="18"/>
    <n v="166"/>
    <n v="10000000"/>
    <n v="1964"/>
  </r>
  <r>
    <n v="1000335"/>
    <x v="1"/>
    <n v="472"/>
    <n v="410"/>
    <n v="20"/>
    <n v="182"/>
    <n v="10000000"/>
    <n v="2145"/>
  </r>
  <r>
    <n v="1000337"/>
    <x v="0"/>
    <n v="462"/>
    <n v="385"/>
    <n v="15"/>
    <n v="144"/>
    <n v="10000000"/>
    <n v="2036"/>
  </r>
  <r>
    <n v="1000339"/>
    <x v="1"/>
    <n v="493"/>
    <n v="396"/>
    <n v="14"/>
    <n v="179"/>
    <n v="10000000"/>
    <n v="2091"/>
  </r>
  <r>
    <n v="1000341"/>
    <x v="0"/>
    <n v="498"/>
    <n v="388"/>
    <n v="14"/>
    <n v="143"/>
    <n v="10000000"/>
    <n v="1855"/>
  </r>
  <r>
    <n v="1000344"/>
    <x v="1"/>
    <n v="458"/>
    <n v="391"/>
    <n v="12"/>
    <n v="109"/>
    <n v="10000000"/>
    <n v="1981"/>
  </r>
  <r>
    <n v="1000349"/>
    <x v="0"/>
    <n v="459"/>
    <n v="350"/>
    <n v="14"/>
    <n v="140"/>
    <n v="10000000"/>
    <n v="1965"/>
  </r>
  <r>
    <n v="1000350"/>
    <x v="0"/>
    <n v="461"/>
    <n v="423"/>
    <n v="10"/>
    <n v="124"/>
    <n v="10000000"/>
    <n v="2076"/>
  </r>
  <r>
    <n v="1000352"/>
    <x v="0"/>
    <n v="478"/>
    <n v="421"/>
    <n v="10"/>
    <n v="157"/>
    <n v="10000000"/>
    <n v="1984"/>
  </r>
  <r>
    <n v="1000355"/>
    <x v="0"/>
    <n v="482"/>
    <n v="414"/>
    <n v="12"/>
    <n v="197"/>
    <n v="10000000"/>
    <n v="1977"/>
  </r>
  <r>
    <n v="1000363"/>
    <x v="1"/>
    <n v="470"/>
    <n v="394"/>
    <n v="11"/>
    <n v="129"/>
    <n v="10000000"/>
    <n v="1966"/>
  </r>
  <r>
    <n v="1000365"/>
    <x v="1"/>
    <n v="467"/>
    <n v="370"/>
    <n v="17"/>
    <n v="125"/>
    <n v="10000000"/>
    <n v="2093"/>
  </r>
  <r>
    <n v="1000366"/>
    <x v="1"/>
    <n v="467"/>
    <n v="403"/>
    <n v="20"/>
    <n v="115"/>
    <n v="10000000"/>
    <n v="2122"/>
  </r>
  <r>
    <n v="1000372"/>
    <x v="0"/>
    <n v="483"/>
    <n v="415"/>
    <n v="10"/>
    <n v="193"/>
    <n v="10000000"/>
    <n v="1880"/>
  </r>
  <r>
    <n v="1000373"/>
    <x v="0"/>
    <n v="480"/>
    <n v="430"/>
    <n v="10"/>
    <n v="115"/>
    <n v="10000000"/>
    <n v="1897"/>
  </r>
  <r>
    <n v="1000374"/>
    <x v="0"/>
    <n v="475"/>
    <n v="412"/>
    <n v="13"/>
    <n v="159"/>
    <n v="10000000"/>
    <n v="2089"/>
  </r>
  <r>
    <n v="1000375"/>
    <x v="1"/>
    <n v="457"/>
    <n v="373"/>
    <n v="11"/>
    <n v="118"/>
    <n v="10000000"/>
    <n v="2103"/>
  </r>
  <r>
    <n v="1000380"/>
    <x v="0"/>
    <n v="498"/>
    <n v="378"/>
    <n v="17"/>
    <n v="179"/>
    <n v="10000000"/>
    <n v="1907"/>
  </r>
  <r>
    <n v="1000381"/>
    <x v="1"/>
    <n v="457"/>
    <n v="424"/>
    <n v="15"/>
    <n v="182"/>
    <n v="10000000"/>
    <n v="2010"/>
  </r>
  <r>
    <n v="1000384"/>
    <x v="1"/>
    <n v="468"/>
    <n v="366"/>
    <n v="19"/>
    <n v="128"/>
    <n v="10000000"/>
    <n v="1973"/>
  </r>
  <r>
    <n v="1000385"/>
    <x v="0"/>
    <n v="484"/>
    <n v="362"/>
    <n v="18"/>
    <n v="159"/>
    <n v="10000000"/>
    <n v="1980"/>
  </r>
  <r>
    <n v="1000386"/>
    <x v="1"/>
    <n v="456"/>
    <n v="442"/>
    <n v="9"/>
    <n v="188"/>
    <n v="10000000"/>
    <n v="1917"/>
  </r>
  <r>
    <n v="1000388"/>
    <x v="1"/>
    <n v="452"/>
    <n v="410"/>
    <n v="20"/>
    <n v="160"/>
    <n v="10000000"/>
    <n v="1959"/>
  </r>
  <r>
    <n v="1000389"/>
    <x v="1"/>
    <n v="456"/>
    <n v="436"/>
    <n v="13"/>
    <n v="187"/>
    <n v="10000000"/>
    <n v="1893"/>
  </r>
  <r>
    <n v="1000391"/>
    <x v="0"/>
    <n v="478"/>
    <n v="355"/>
    <n v="20"/>
    <n v="130"/>
    <n v="10000000"/>
    <n v="2132"/>
  </r>
  <r>
    <n v="1000392"/>
    <x v="0"/>
    <n v="461"/>
    <n v="413"/>
    <n v="17"/>
    <n v="105"/>
    <n v="10000000"/>
    <n v="2095"/>
  </r>
  <r>
    <n v="1000395"/>
    <x v="1"/>
    <n v="486"/>
    <n v="384"/>
    <n v="17"/>
    <n v="121"/>
    <n v="10000000"/>
    <n v="2045"/>
  </r>
  <r>
    <n v="1000396"/>
    <x v="1"/>
    <n v="495"/>
    <n v="383"/>
    <n v="18"/>
    <n v="165"/>
    <n v="10000000"/>
    <n v="1929"/>
  </r>
  <r>
    <n v="1000398"/>
    <x v="0"/>
    <n v="464"/>
    <n v="428"/>
    <n v="17"/>
    <n v="193"/>
    <n v="10000000"/>
    <n v="1972"/>
  </r>
  <r>
    <n v="1000399"/>
    <x v="1"/>
    <n v="490"/>
    <n v="431"/>
    <n v="20"/>
    <n v="100"/>
    <n v="10000000"/>
    <n v="1940"/>
  </r>
  <r>
    <n v="1000400"/>
    <x v="0"/>
    <n v="453"/>
    <n v="405"/>
    <n v="9"/>
    <n v="127"/>
    <n v="10000000"/>
    <n v="2004"/>
  </r>
  <r>
    <n v="1000401"/>
    <x v="0"/>
    <n v="469"/>
    <n v="445"/>
    <n v="18"/>
    <n v="156"/>
    <n v="10000000"/>
    <n v="1978"/>
  </r>
  <r>
    <n v="1000404"/>
    <x v="1"/>
    <n v="480"/>
    <n v="357"/>
    <n v="13"/>
    <n v="144"/>
    <n v="10000000"/>
    <n v="2150"/>
  </r>
  <r>
    <n v="1000405"/>
    <x v="0"/>
    <n v="458"/>
    <n v="402"/>
    <n v="10"/>
    <n v="185"/>
    <n v="10000000"/>
    <n v="1948"/>
  </r>
  <r>
    <n v="1000407"/>
    <x v="0"/>
    <n v="500"/>
    <n v="409"/>
    <n v="18"/>
    <n v="129"/>
    <n v="10000000"/>
    <n v="2109"/>
  </r>
  <r>
    <n v="1000408"/>
    <x v="1"/>
    <n v="463"/>
    <n v="382"/>
    <n v="12"/>
    <n v="140"/>
    <n v="10000000"/>
    <n v="2146"/>
  </r>
  <r>
    <n v="1000409"/>
    <x v="1"/>
    <n v="482"/>
    <n v="359"/>
    <n v="13"/>
    <n v="194"/>
    <n v="10000000"/>
    <n v="2086"/>
  </r>
  <r>
    <n v="1000410"/>
    <x v="1"/>
    <n v="498"/>
    <n v="384"/>
    <n v="10"/>
    <n v="132"/>
    <n v="10000000"/>
    <n v="1861"/>
  </r>
  <r>
    <n v="1000411"/>
    <x v="0"/>
    <n v="490"/>
    <n v="410"/>
    <n v="10"/>
    <n v="155"/>
    <n v="10000000"/>
    <n v="2106"/>
  </r>
  <r>
    <n v="1000413"/>
    <x v="0"/>
    <n v="498"/>
    <n v="409"/>
    <n v="14"/>
    <n v="152"/>
    <n v="10000000"/>
    <n v="2087"/>
  </r>
  <r>
    <n v="1000414"/>
    <x v="1"/>
    <n v="467"/>
    <n v="450"/>
    <n v="18"/>
    <n v="195"/>
    <n v="10000000"/>
    <n v="1975"/>
  </r>
  <r>
    <n v="1000418"/>
    <x v="1"/>
    <n v="458"/>
    <n v="387"/>
    <n v="13"/>
    <n v="132"/>
    <n v="10000000"/>
    <n v="1974"/>
  </r>
  <r>
    <n v="1000427"/>
    <x v="1"/>
    <n v="453"/>
    <n v="401"/>
    <n v="13"/>
    <n v="159"/>
    <n v="10000000"/>
    <n v="1970"/>
  </r>
  <r>
    <n v="1000432"/>
    <x v="1"/>
    <n v="494"/>
    <n v="448"/>
    <n v="12"/>
    <n v="144"/>
    <n v="10000000"/>
    <n v="1926"/>
  </r>
  <r>
    <n v="1000433"/>
    <x v="0"/>
    <n v="483"/>
    <n v="379"/>
    <n v="16"/>
    <n v="130"/>
    <n v="10000000"/>
    <n v="1941"/>
  </r>
  <r>
    <n v="1000434"/>
    <x v="0"/>
    <n v="475"/>
    <n v="364"/>
    <n v="15"/>
    <n v="125"/>
    <n v="10000000"/>
    <n v="1919"/>
  </r>
  <r>
    <n v="1000439"/>
    <x v="0"/>
    <n v="491"/>
    <n v="438"/>
    <n v="15"/>
    <n v="153"/>
    <n v="10000000"/>
    <n v="2113"/>
  </r>
  <r>
    <n v="1000443"/>
    <x v="1"/>
    <n v="483"/>
    <n v="379"/>
    <n v="10"/>
    <n v="170"/>
    <n v="10000000"/>
    <n v="1926"/>
  </r>
  <r>
    <n v="1000444"/>
    <x v="0"/>
    <n v="475"/>
    <n v="419"/>
    <n v="19"/>
    <n v="146"/>
    <n v="10000000"/>
    <n v="2015"/>
  </r>
  <r>
    <n v="1000445"/>
    <x v="1"/>
    <n v="498"/>
    <n v="368"/>
    <n v="14"/>
    <n v="122"/>
    <n v="10000000"/>
    <n v="1911"/>
  </r>
  <r>
    <n v="1000446"/>
    <x v="0"/>
    <n v="459"/>
    <n v="412"/>
    <n v="14"/>
    <n v="119"/>
    <n v="10000000"/>
    <n v="2016"/>
  </r>
  <r>
    <n v="1000448"/>
    <x v="0"/>
    <n v="466"/>
    <n v="372"/>
    <n v="12"/>
    <n v="124"/>
    <n v="10000000"/>
    <n v="1884"/>
  </r>
  <r>
    <n v="1000449"/>
    <x v="0"/>
    <n v="466"/>
    <n v="383"/>
    <n v="15"/>
    <n v="141"/>
    <n v="10000000"/>
    <n v="2043"/>
  </r>
  <r>
    <n v="1000451"/>
    <x v="1"/>
    <n v="477"/>
    <n v="374"/>
    <n v="15"/>
    <n v="111"/>
    <n v="10000000"/>
    <n v="1898"/>
  </r>
  <r>
    <n v="1000452"/>
    <x v="1"/>
    <n v="491"/>
    <n v="405"/>
    <n v="12"/>
    <n v="160"/>
    <n v="10000000"/>
    <n v="1888"/>
  </r>
  <r>
    <n v="1000457"/>
    <x v="0"/>
    <n v="466"/>
    <n v="370"/>
    <n v="18"/>
    <n v="183"/>
    <n v="10000000"/>
    <n v="2046"/>
  </r>
  <r>
    <n v="1000458"/>
    <x v="1"/>
    <n v="493"/>
    <n v="425"/>
    <n v="12"/>
    <n v="173"/>
    <n v="10000000"/>
    <n v="1921"/>
  </r>
  <r>
    <n v="1000462"/>
    <x v="1"/>
    <n v="474"/>
    <n v="428"/>
    <n v="20"/>
    <n v="103"/>
    <n v="10000000"/>
    <n v="2144"/>
  </r>
  <r>
    <n v="1000467"/>
    <x v="0"/>
    <n v="472"/>
    <n v="394"/>
    <n v="8"/>
    <n v="144"/>
    <n v="10000000"/>
    <n v="2095"/>
  </r>
  <r>
    <n v="1000468"/>
    <x v="0"/>
    <n v="487"/>
    <n v="415"/>
    <n v="11"/>
    <n v="125"/>
    <n v="10000000"/>
    <n v="2101"/>
  </r>
  <r>
    <n v="1000469"/>
    <x v="0"/>
    <n v="480"/>
    <n v="443"/>
    <n v="16"/>
    <n v="199"/>
    <n v="10000000"/>
    <n v="1865"/>
  </r>
  <r>
    <n v="1000470"/>
    <x v="1"/>
    <n v="473"/>
    <n v="354"/>
    <n v="9"/>
    <n v="117"/>
    <n v="10000000"/>
    <n v="2055"/>
  </r>
  <r>
    <n v="1000471"/>
    <x v="1"/>
    <n v="478"/>
    <n v="353"/>
    <n v="19"/>
    <n v="196"/>
    <n v="10000000"/>
    <n v="1936"/>
  </r>
  <r>
    <n v="1000473"/>
    <x v="1"/>
    <n v="498"/>
    <n v="421"/>
    <n v="18"/>
    <n v="145"/>
    <n v="10000000"/>
    <n v="1897"/>
  </r>
  <r>
    <n v="1000474"/>
    <x v="0"/>
    <n v="462"/>
    <n v="427"/>
    <n v="13"/>
    <n v="182"/>
    <n v="10000000"/>
    <n v="1995"/>
  </r>
  <r>
    <n v="1000475"/>
    <x v="0"/>
    <n v="487"/>
    <n v="379"/>
    <n v="9"/>
    <n v="119"/>
    <n v="10000000"/>
    <n v="1954"/>
  </r>
  <r>
    <n v="1000481"/>
    <x v="1"/>
    <n v="475"/>
    <n v="401"/>
    <n v="11"/>
    <n v="198"/>
    <n v="10000000"/>
    <n v="2132"/>
  </r>
  <r>
    <n v="1000483"/>
    <x v="1"/>
    <n v="483"/>
    <n v="389"/>
    <n v="13"/>
    <n v="184"/>
    <n v="10000000"/>
    <n v="2005"/>
  </r>
  <r>
    <n v="1000484"/>
    <x v="0"/>
    <n v="460"/>
    <n v="393"/>
    <n v="8"/>
    <n v="170"/>
    <n v="10000000"/>
    <n v="2130"/>
  </r>
  <r>
    <n v="1000488"/>
    <x v="1"/>
    <n v="494"/>
    <n v="351"/>
    <n v="11"/>
    <n v="102"/>
    <n v="10000000"/>
    <n v="2012"/>
  </r>
  <r>
    <n v="1000490"/>
    <x v="1"/>
    <n v="486"/>
    <n v="425"/>
    <n v="15"/>
    <n v="132"/>
    <n v="10000000"/>
    <n v="2094"/>
  </r>
  <r>
    <n v="1000492"/>
    <x v="0"/>
    <n v="458"/>
    <n v="404"/>
    <n v="8"/>
    <n v="148"/>
    <n v="10000000"/>
    <n v="2058"/>
  </r>
  <r>
    <n v="1000495"/>
    <x v="1"/>
    <n v="485"/>
    <n v="392"/>
    <n v="13"/>
    <n v="180"/>
    <n v="10000000"/>
    <n v="1934"/>
  </r>
  <r>
    <n v="1000496"/>
    <x v="1"/>
    <n v="497"/>
    <n v="433"/>
    <n v="8"/>
    <n v="112"/>
    <n v="10000000"/>
    <n v="2098"/>
  </r>
  <r>
    <n v="1000497"/>
    <x v="0"/>
    <n v="450"/>
    <n v="412"/>
    <n v="16"/>
    <n v="121"/>
    <n v="10000000"/>
    <n v="2004"/>
  </r>
  <r>
    <n v="1000500"/>
    <x v="0"/>
    <n v="450"/>
    <n v="438"/>
    <n v="17"/>
    <n v="106"/>
    <n v="10000000"/>
    <n v="2005"/>
  </r>
  <r>
    <n v="1000501"/>
    <x v="1"/>
    <n v="451"/>
    <n v="351"/>
    <n v="14"/>
    <n v="102"/>
    <n v="10000000"/>
    <n v="1893"/>
  </r>
  <r>
    <n v="1000503"/>
    <x v="1"/>
    <n v="478"/>
    <n v="387"/>
    <n v="19"/>
    <n v="172"/>
    <n v="10000000"/>
    <n v="1887"/>
  </r>
  <r>
    <n v="1000505"/>
    <x v="0"/>
    <n v="480"/>
    <n v="384"/>
    <n v="13"/>
    <n v="172"/>
    <n v="10000000"/>
    <n v="2041"/>
  </r>
  <r>
    <n v="1000513"/>
    <x v="0"/>
    <n v="484"/>
    <n v="436"/>
    <n v="9"/>
    <n v="199"/>
    <n v="10000000"/>
    <n v="1946"/>
  </r>
  <r>
    <n v="1000521"/>
    <x v="1"/>
    <n v="472"/>
    <n v="380"/>
    <n v="17"/>
    <n v="171"/>
    <n v="10000000"/>
    <n v="1970"/>
  </r>
  <r>
    <n v="1000523"/>
    <x v="1"/>
    <n v="453"/>
    <n v="374"/>
    <n v="8"/>
    <n v="147"/>
    <n v="10000000"/>
    <n v="1987"/>
  </r>
  <r>
    <n v="1000524"/>
    <x v="1"/>
    <n v="482"/>
    <n v="398"/>
    <n v="17"/>
    <n v="116"/>
    <n v="10000000"/>
    <n v="1943"/>
  </r>
  <r>
    <n v="1000526"/>
    <x v="0"/>
    <n v="494"/>
    <n v="439"/>
    <n v="16"/>
    <n v="141"/>
    <n v="10000000"/>
    <n v="1983"/>
  </r>
  <r>
    <n v="1000529"/>
    <x v="0"/>
    <n v="488"/>
    <n v="435"/>
    <n v="18"/>
    <n v="156"/>
    <n v="10000000"/>
    <n v="1889"/>
  </r>
  <r>
    <n v="1000531"/>
    <x v="0"/>
    <n v="470"/>
    <n v="375"/>
    <n v="19"/>
    <n v="145"/>
    <n v="10000000"/>
    <n v="1928"/>
  </r>
  <r>
    <n v="1000536"/>
    <x v="1"/>
    <n v="451"/>
    <n v="382"/>
    <n v="12"/>
    <n v="142"/>
    <n v="10000000"/>
    <n v="1971"/>
  </r>
  <r>
    <n v="1000541"/>
    <x v="0"/>
    <n v="493"/>
    <n v="367"/>
    <n v="11"/>
    <n v="143"/>
    <n v="10000000"/>
    <n v="2145"/>
  </r>
  <r>
    <n v="1000549"/>
    <x v="0"/>
    <n v="480"/>
    <n v="383"/>
    <n v="12"/>
    <n v="191"/>
    <n v="10000000"/>
    <n v="2025"/>
  </r>
  <r>
    <n v="1000550"/>
    <x v="0"/>
    <n v="483"/>
    <n v="365"/>
    <n v="11"/>
    <n v="179"/>
    <n v="10000000"/>
    <n v="2134"/>
  </r>
  <r>
    <n v="1000551"/>
    <x v="1"/>
    <n v="458"/>
    <n v="392"/>
    <n v="16"/>
    <n v="182"/>
    <n v="10000000"/>
    <n v="2095"/>
  </r>
  <r>
    <n v="1000554"/>
    <x v="1"/>
    <n v="483"/>
    <n v="405"/>
    <n v="18"/>
    <n v="200"/>
    <n v="10000000"/>
    <n v="2127"/>
  </r>
  <r>
    <n v="1000555"/>
    <x v="1"/>
    <n v="481"/>
    <n v="428"/>
    <n v="8"/>
    <n v="126"/>
    <n v="10000000"/>
    <n v="2042"/>
  </r>
  <r>
    <n v="1000562"/>
    <x v="0"/>
    <n v="471"/>
    <n v="439"/>
    <n v="17"/>
    <n v="124"/>
    <n v="10000000"/>
    <n v="2041"/>
  </r>
  <r>
    <n v="1000563"/>
    <x v="0"/>
    <n v="494"/>
    <n v="450"/>
    <n v="19"/>
    <n v="120"/>
    <n v="10000000"/>
    <n v="1884"/>
  </r>
  <r>
    <n v="1000565"/>
    <x v="1"/>
    <n v="489"/>
    <n v="400"/>
    <n v="10"/>
    <n v="182"/>
    <n v="10000000"/>
    <n v="2020"/>
  </r>
  <r>
    <n v="1000566"/>
    <x v="0"/>
    <n v="500"/>
    <n v="384"/>
    <n v="20"/>
    <n v="198"/>
    <n v="10000000"/>
    <n v="2035"/>
  </r>
  <r>
    <n v="1000567"/>
    <x v="1"/>
    <n v="482"/>
    <n v="432"/>
    <n v="19"/>
    <n v="157"/>
    <n v="10000000"/>
    <n v="1923"/>
  </r>
  <r>
    <n v="1000568"/>
    <x v="1"/>
    <n v="459"/>
    <n v="360"/>
    <n v="12"/>
    <n v="113"/>
    <n v="10000000"/>
    <n v="2046"/>
  </r>
  <r>
    <n v="1000570"/>
    <x v="1"/>
    <n v="485"/>
    <n v="445"/>
    <n v="17"/>
    <n v="185"/>
    <n v="10000000"/>
    <n v="1997"/>
  </r>
  <r>
    <n v="1000578"/>
    <x v="1"/>
    <n v="450"/>
    <n v="421"/>
    <n v="13"/>
    <n v="129"/>
    <n v="10000000"/>
    <n v="1981"/>
  </r>
  <r>
    <n v="1000579"/>
    <x v="0"/>
    <n v="498"/>
    <n v="387"/>
    <n v="16"/>
    <n v="139"/>
    <n v="10000000"/>
    <n v="1941"/>
  </r>
  <r>
    <n v="1000580"/>
    <x v="1"/>
    <n v="452"/>
    <n v="440"/>
    <n v="15"/>
    <n v="161"/>
    <n v="10000000"/>
    <n v="2022"/>
  </r>
  <r>
    <n v="1000582"/>
    <x v="1"/>
    <n v="450"/>
    <n v="442"/>
    <n v="12"/>
    <n v="113"/>
    <n v="10000000"/>
    <n v="1900"/>
  </r>
  <r>
    <n v="1000583"/>
    <x v="1"/>
    <n v="451"/>
    <n v="357"/>
    <n v="8"/>
    <n v="106"/>
    <n v="10000000"/>
    <n v="1857"/>
  </r>
  <r>
    <n v="1000587"/>
    <x v="0"/>
    <n v="458"/>
    <n v="428"/>
    <n v="15"/>
    <n v="154"/>
    <n v="10000000"/>
    <n v="2054"/>
  </r>
  <r>
    <n v="1000588"/>
    <x v="0"/>
    <n v="458"/>
    <n v="365"/>
    <n v="8"/>
    <n v="165"/>
    <n v="10000000"/>
    <n v="2088"/>
  </r>
  <r>
    <n v="1000593"/>
    <x v="0"/>
    <n v="455"/>
    <n v="386"/>
    <n v="8"/>
    <n v="128"/>
    <n v="10000000"/>
    <n v="2087"/>
  </r>
  <r>
    <n v="1000594"/>
    <x v="1"/>
    <n v="461"/>
    <n v="372"/>
    <n v="12"/>
    <n v="160"/>
    <n v="10000000"/>
    <n v="1997"/>
  </r>
  <r>
    <n v="1000599"/>
    <x v="0"/>
    <n v="452"/>
    <n v="448"/>
    <n v="14"/>
    <n v="128"/>
    <n v="10000000"/>
    <n v="1885"/>
  </r>
  <r>
    <n v="10003222"/>
    <x v="1"/>
    <n v="474"/>
    <n v="436"/>
    <n v="12"/>
    <n v="106"/>
    <n v="10000000"/>
    <n v="19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503B80-6C65-4F41-8EF1-CADF8C26A0E9}" name="PivotTable2" cacheId="1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K3:L8" firstHeaderRow="1" firstDataRow="1" firstDataCol="1" rowPageCount="1" colPageCount="1"/>
  <pivotFields count="8">
    <pivotField numFmtId="164" showAll="0"/>
    <pivotField axis="axisPage" showAll="0">
      <items count="3">
        <item x="1"/>
        <item x="0"/>
        <item t="default"/>
      </items>
    </pivotField>
    <pivotField dataField="1" showAll="0"/>
    <pivotField dataField="1" showAll="0"/>
    <pivotField dataField="1" showAll="0"/>
    <pivotField dataField="1" showAll="0"/>
    <pivotField numFmtId="3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Items count="1">
    <i/>
  </colItems>
  <pageFields count="1">
    <pageField fld="1" item="0" hier="-1"/>
  </pageFields>
  <dataFields count="5">
    <dataField name="Average of Parts Cost" fld="2" subtotal="average" baseField="0" baseItem="500379328"/>
    <dataField name="Average of Labor Cost" fld="3" subtotal="average" baseField="0" baseItem="500379328"/>
    <dataField name="Average of Shipping Cost" fld="4" subtotal="average" baseField="0" baseItem="500379328"/>
    <dataField name="Average of Marketing Cost" fld="5" subtotal="average" baseField="0" baseItem="0"/>
    <dataField name="Average of Revenue" fld="7" subtotal="average" baseField="0" baseItem="50037932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2C1D0B-7655-41F5-88ED-2497CA4DF225}" name="PivotTable2" cacheId="0" dataOnRows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2:J5" firstHeaderRow="1" firstDataRow="1" firstDataCol="1"/>
  <pivotFields count="5">
    <pivotField numFmtId="1" showAll="0"/>
    <pivotField dataField="1" showAll="0"/>
    <pivotField dataField="1" numFmtId="6" showAll="0"/>
    <pivotField dataField="1" numFmtId="2" showAll="0"/>
    <pivotField numFmtId="3" showAll="0"/>
  </pivotFields>
  <rowFields count="1">
    <field x="-2"/>
  </rowFields>
  <rowItems count="3">
    <i>
      <x/>
    </i>
    <i i="1">
      <x v="1"/>
    </i>
    <i i="2">
      <x v="2"/>
    </i>
  </rowItems>
  <colItems count="1">
    <i/>
  </colItems>
  <dataFields count="3">
    <dataField name="Average of Parts Cost" fld="2" subtotal="average" baseField="0" baseItem="0"/>
    <dataField name="Average of Labor Cost" fld="3" subtotal="average" baseField="0" baseItem="0"/>
    <dataField name="Count of Product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3-01-19T22:39:54.20" personId="{E5EB478A-B652-4746-8992-015E707330F4}" id="{C062AF3F-1DBC-4911-BDAA-D201E27612E9}">
    <text>this is the objective cell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7" dT="2022-09-01T21:05:24.31" personId="{E5EB478A-B652-4746-8992-015E707330F4}" id="{565E30DE-928C-4EF2-9E72-7B8B956EC725}">
    <text>this formula is to determine breakeven for this model.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E5C48B9-584A-49C3-8A89-FE24C6D9D301}">
  <we:reference id="wa200000018" version="21.5.1.1" store="en-US" storeType="OMEX"/>
  <we:alternateReferences>
    <we:reference id="wa200000018" version="21.5.1.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PsiOptStatus</we:customFunctionIds>
        <we:customFunctionIds>PsiPivotCube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2D03-B7EB-48B6-A681-6651C111D7F5}">
  <sheetPr>
    <tabColor rgb="FF92D050"/>
    <pageSetUpPr fitToPage="1"/>
  </sheetPr>
  <dimension ref="A1:M32"/>
  <sheetViews>
    <sheetView workbookViewId="0">
      <selection activeCell="N9" sqref="N9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1640625" style="2" customWidth="1"/>
    <col min="4" max="4" width="2.83203125" style="2" customWidth="1"/>
    <col min="5" max="5" width="24.83203125" style="2" customWidth="1"/>
    <col min="6" max="6" width="13.83203125" style="2" customWidth="1"/>
    <col min="7" max="7" width="5.83203125" style="2" customWidth="1"/>
    <col min="8" max="8" width="18.5" style="2" customWidth="1"/>
    <col min="9" max="9" width="5.6640625" style="2" customWidth="1"/>
    <col min="10" max="10" width="20.5" style="2" bestFit="1" customWidth="1"/>
    <col min="11" max="11" width="18.6640625" style="2" bestFit="1" customWidth="1"/>
    <col min="12" max="12" width="8.5" style="2" bestFit="1" customWidth="1"/>
    <col min="13" max="13" width="11.1640625" style="2" bestFit="1" customWidth="1"/>
    <col min="14" max="16384" width="10.83203125" style="2"/>
  </cols>
  <sheetData>
    <row r="1" spans="1:13" ht="18" x14ac:dyDescent="0.2">
      <c r="A1" s="1" t="s">
        <v>94</v>
      </c>
    </row>
    <row r="2" spans="1:13" ht="14" thickBot="1" x14ac:dyDescent="0.2"/>
    <row r="3" spans="1:13" ht="14" thickBot="1" x14ac:dyDescent="0.2">
      <c r="C3" s="3" t="s">
        <v>0</v>
      </c>
      <c r="F3" s="3" t="s">
        <v>1</v>
      </c>
      <c r="H3" s="4" t="s">
        <v>32</v>
      </c>
      <c r="I3" s="5" t="s">
        <v>33</v>
      </c>
      <c r="K3" s="32" t="s">
        <v>45</v>
      </c>
      <c r="L3" s="32"/>
      <c r="M3" s="32"/>
    </row>
    <row r="4" spans="1:13" x14ac:dyDescent="0.15">
      <c r="B4" s="6" t="s">
        <v>2</v>
      </c>
      <c r="C4" s="11">
        <v>5</v>
      </c>
      <c r="E4" s="6" t="s">
        <v>7</v>
      </c>
      <c r="F4" s="7">
        <f>Unit_Revenue*MIN(SalesForecast,ProductionQuantity)</f>
        <v>5000</v>
      </c>
      <c r="H4" s="39" t="s">
        <v>12</v>
      </c>
      <c r="I4" s="40" t="s">
        <v>22</v>
      </c>
      <c r="K4" s="2" t="s">
        <v>40</v>
      </c>
      <c r="L4" s="2" t="s">
        <v>41</v>
      </c>
      <c r="M4" s="2" t="s">
        <v>42</v>
      </c>
    </row>
    <row r="5" spans="1:13" x14ac:dyDescent="0.15">
      <c r="B5" s="6" t="s">
        <v>3</v>
      </c>
      <c r="C5" s="11">
        <v>3000</v>
      </c>
      <c r="E5" s="6" t="s">
        <v>8</v>
      </c>
      <c r="F5" s="8">
        <f>IF(ProductionQuantity&gt;0,FixedCost,0)</f>
        <v>3000</v>
      </c>
      <c r="H5" s="24" t="s">
        <v>13</v>
      </c>
      <c r="I5" s="41" t="s">
        <v>23</v>
      </c>
      <c r="K5" s="2">
        <v>200</v>
      </c>
      <c r="L5" s="66">
        <f t="shared" ref="L5:L12" si="0">K5*Unit_Revenue</f>
        <v>1000</v>
      </c>
      <c r="M5" s="66">
        <f t="shared" ref="M5:M12" si="1">(K5*MarginalCost)+FixedCost</f>
        <v>3400</v>
      </c>
    </row>
    <row r="6" spans="1:13" ht="14" thickBot="1" x14ac:dyDescent="0.2">
      <c r="B6" s="6" t="s">
        <v>4</v>
      </c>
      <c r="C6" s="11">
        <v>2</v>
      </c>
      <c r="E6" s="6" t="s">
        <v>9</v>
      </c>
      <c r="F6" s="9">
        <f>MarginalCost*ProductionQuantity</f>
        <v>2000</v>
      </c>
      <c r="H6" s="24" t="s">
        <v>14</v>
      </c>
      <c r="I6" s="41" t="s">
        <v>24</v>
      </c>
      <c r="K6" s="2">
        <v>400</v>
      </c>
      <c r="L6" s="66">
        <f t="shared" si="0"/>
        <v>2000</v>
      </c>
      <c r="M6" s="66">
        <f t="shared" si="1"/>
        <v>3800</v>
      </c>
    </row>
    <row r="7" spans="1:13" ht="14" thickBot="1" x14ac:dyDescent="0.2">
      <c r="B7" s="6" t="s">
        <v>5</v>
      </c>
      <c r="C7" s="15"/>
      <c r="E7" s="6" t="s">
        <v>10</v>
      </c>
      <c r="F7" s="67">
        <f>TotalRevenue-(TotalFixedCost+TotalVariableCost)</f>
        <v>0</v>
      </c>
      <c r="H7" s="24" t="s">
        <v>15</v>
      </c>
      <c r="I7" s="41" t="s">
        <v>25</v>
      </c>
      <c r="K7" s="2">
        <v>600</v>
      </c>
      <c r="L7" s="66">
        <f t="shared" si="0"/>
        <v>3000</v>
      </c>
      <c r="M7" s="66">
        <f t="shared" si="1"/>
        <v>4200</v>
      </c>
    </row>
    <row r="8" spans="1:13" ht="14" thickBot="1" x14ac:dyDescent="0.2">
      <c r="F8" s="10"/>
      <c r="H8" s="24" t="s">
        <v>16</v>
      </c>
      <c r="I8" s="41" t="s">
        <v>26</v>
      </c>
      <c r="K8" s="2">
        <v>800</v>
      </c>
      <c r="L8" s="66">
        <f t="shared" si="0"/>
        <v>4000</v>
      </c>
      <c r="M8" s="66">
        <f t="shared" si="1"/>
        <v>4600</v>
      </c>
    </row>
    <row r="9" spans="1:13" ht="14" thickBot="1" x14ac:dyDescent="0.2">
      <c r="B9" s="6" t="s">
        <v>6</v>
      </c>
      <c r="C9" s="12">
        <v>1000</v>
      </c>
      <c r="E9" s="6" t="s">
        <v>11</v>
      </c>
      <c r="F9" s="14">
        <f>FixedCost/(Unit_Revenue-MarginalCost)</f>
        <v>1000</v>
      </c>
      <c r="H9" s="24" t="s">
        <v>17</v>
      </c>
      <c r="I9" s="41" t="s">
        <v>27</v>
      </c>
      <c r="K9" s="68">
        <v>1000</v>
      </c>
      <c r="L9" s="66">
        <f t="shared" si="0"/>
        <v>5000</v>
      </c>
      <c r="M9" s="66">
        <f t="shared" si="1"/>
        <v>5000</v>
      </c>
    </row>
    <row r="10" spans="1:13" x14ac:dyDescent="0.15">
      <c r="H10" s="24" t="s">
        <v>18</v>
      </c>
      <c r="I10" s="41" t="s">
        <v>28</v>
      </c>
      <c r="K10" s="2">
        <v>1200</v>
      </c>
      <c r="L10" s="66">
        <f t="shared" si="0"/>
        <v>6000</v>
      </c>
      <c r="M10" s="66">
        <f t="shared" si="1"/>
        <v>5400</v>
      </c>
    </row>
    <row r="11" spans="1:13" x14ac:dyDescent="0.15">
      <c r="H11" s="24" t="s">
        <v>19</v>
      </c>
      <c r="I11" s="41" t="s">
        <v>29</v>
      </c>
      <c r="K11" s="2">
        <v>1400</v>
      </c>
      <c r="L11" s="66">
        <f t="shared" si="0"/>
        <v>7000</v>
      </c>
      <c r="M11" s="66">
        <f t="shared" si="1"/>
        <v>5800</v>
      </c>
    </row>
    <row r="12" spans="1:13" x14ac:dyDescent="0.15">
      <c r="H12" s="24" t="s">
        <v>20</v>
      </c>
      <c r="I12" s="41" t="s">
        <v>30</v>
      </c>
      <c r="K12" s="2">
        <v>1600</v>
      </c>
      <c r="L12" s="66">
        <f t="shared" si="0"/>
        <v>8000</v>
      </c>
      <c r="M12" s="66">
        <f t="shared" si="1"/>
        <v>6200</v>
      </c>
    </row>
    <row r="13" spans="1:13" ht="14" thickBot="1" x14ac:dyDescent="0.2">
      <c r="H13" s="28" t="s">
        <v>95</v>
      </c>
      <c r="I13" s="42" t="s">
        <v>31</v>
      </c>
    </row>
    <row r="14" spans="1:13" ht="18" x14ac:dyDescent="0.2">
      <c r="B14" s="43" t="s">
        <v>98</v>
      </c>
      <c r="C14" s="44"/>
      <c r="D14" s="44"/>
      <c r="E14" s="45"/>
    </row>
    <row r="15" spans="1:13" ht="30" thickBot="1" x14ac:dyDescent="0.2">
      <c r="B15" s="46" t="s">
        <v>96</v>
      </c>
      <c r="C15" s="47"/>
      <c r="D15" s="47"/>
      <c r="E15" s="48"/>
    </row>
    <row r="16" spans="1:13" ht="14" thickBot="1" x14ac:dyDescent="0.2"/>
    <row r="17" spans="2:5" ht="18" x14ac:dyDescent="0.2">
      <c r="B17" s="43" t="s">
        <v>97</v>
      </c>
      <c r="C17" s="44"/>
      <c r="D17" s="44"/>
      <c r="E17" s="45"/>
    </row>
    <row r="18" spans="2:5" ht="30" thickBot="1" x14ac:dyDescent="0.2">
      <c r="B18" s="49" t="s">
        <v>99</v>
      </c>
      <c r="C18" s="47"/>
      <c r="D18" s="47"/>
      <c r="E18" s="48"/>
    </row>
    <row r="19" spans="2:5" ht="14" thickBot="1" x14ac:dyDescent="0.2"/>
    <row r="20" spans="2:5" ht="18" x14ac:dyDescent="0.2">
      <c r="B20" s="43" t="s">
        <v>100</v>
      </c>
      <c r="C20" s="44"/>
      <c r="D20" s="44"/>
      <c r="E20" s="45"/>
    </row>
    <row r="21" spans="2:5" ht="29" x14ac:dyDescent="0.15">
      <c r="B21" s="50" t="s">
        <v>101</v>
      </c>
      <c r="C21" s="51"/>
      <c r="D21" s="51"/>
      <c r="E21" s="52"/>
    </row>
    <row r="22" spans="2:5" ht="30" thickBot="1" x14ac:dyDescent="0.2">
      <c r="B22" s="53" t="s">
        <v>102</v>
      </c>
      <c r="C22" s="47"/>
      <c r="D22" s="47"/>
      <c r="E22" s="48"/>
    </row>
    <row r="23" spans="2:5" ht="14" thickBot="1" x14ac:dyDescent="0.2"/>
    <row r="24" spans="2:5" ht="18" x14ac:dyDescent="0.2">
      <c r="B24" s="54" t="s">
        <v>39</v>
      </c>
      <c r="C24" s="44"/>
      <c r="D24" s="44"/>
      <c r="E24" s="45"/>
    </row>
    <row r="25" spans="2:5" ht="29" x14ac:dyDescent="0.15">
      <c r="B25" s="55" t="s">
        <v>103</v>
      </c>
      <c r="C25" s="51"/>
      <c r="D25" s="51"/>
      <c r="E25" s="52"/>
    </row>
    <row r="26" spans="2:5" ht="29" x14ac:dyDescent="0.15">
      <c r="B26" s="56" t="s">
        <v>104</v>
      </c>
      <c r="C26" s="51"/>
      <c r="D26" s="51"/>
      <c r="E26" s="52"/>
    </row>
    <row r="27" spans="2:5" ht="30" thickBot="1" x14ac:dyDescent="0.2">
      <c r="B27" s="49">
        <f xml:space="preserve"> 1000</f>
        <v>1000</v>
      </c>
      <c r="C27" s="47"/>
      <c r="D27" s="47"/>
      <c r="E27" s="48"/>
    </row>
    <row r="28" spans="2:5" ht="14" thickBot="1" x14ac:dyDescent="0.2"/>
    <row r="29" spans="2:5" ht="18" x14ac:dyDescent="0.2">
      <c r="B29" s="54" t="s">
        <v>11</v>
      </c>
      <c r="C29" s="44"/>
      <c r="D29" s="44"/>
      <c r="E29" s="45"/>
    </row>
    <row r="30" spans="2:5" ht="19" x14ac:dyDescent="0.2">
      <c r="B30" s="60" t="s">
        <v>112</v>
      </c>
      <c r="C30" s="61"/>
      <c r="D30" s="61"/>
      <c r="E30" s="62"/>
    </row>
    <row r="31" spans="2:5" ht="19" x14ac:dyDescent="0.2">
      <c r="B31" s="60" t="s">
        <v>113</v>
      </c>
      <c r="C31" s="61"/>
      <c r="D31" s="61"/>
      <c r="E31" s="62"/>
    </row>
    <row r="32" spans="2:5" ht="20" thickBot="1" x14ac:dyDescent="0.25">
      <c r="B32" s="63" t="s">
        <v>114</v>
      </c>
      <c r="C32" s="64"/>
      <c r="D32" s="64"/>
      <c r="E32" s="65"/>
    </row>
  </sheetData>
  <printOptions headings="1" gridLines="1"/>
  <pageMargins left="0.75" right="0.75" top="1" bottom="1" header="0.5" footer="0.5"/>
  <pageSetup orientation="landscape" horizontalDpi="4294967292" verticalDpi="4294967292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22"/>
  <sheetViews>
    <sheetView workbookViewId="0">
      <selection activeCell="H12" sqref="H12:J18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5.5" style="2" customWidth="1"/>
    <col min="7" max="7" width="5.83203125" style="2" customWidth="1"/>
    <col min="8" max="8" width="16.6640625" style="2" customWidth="1"/>
    <col min="9" max="9" width="13.5" style="2" bestFit="1" customWidth="1"/>
    <col min="10" max="10" width="15" style="2" bestFit="1" customWidth="1"/>
    <col min="11" max="13" width="10.83203125" style="2"/>
    <col min="14" max="14" width="14.6640625" style="2" customWidth="1"/>
    <col min="15" max="16384" width="10.83203125" style="2"/>
  </cols>
  <sheetData>
    <row r="1" spans="1:14" ht="18" x14ac:dyDescent="0.2">
      <c r="A1" s="1" t="s">
        <v>39</v>
      </c>
    </row>
    <row r="3" spans="1:14" ht="14" thickBot="1" x14ac:dyDescent="0.2">
      <c r="C3" s="3" t="s">
        <v>0</v>
      </c>
      <c r="F3" s="3" t="s">
        <v>1</v>
      </c>
    </row>
    <row r="4" spans="1:14" x14ac:dyDescent="0.15">
      <c r="B4" s="6" t="s">
        <v>2</v>
      </c>
      <c r="C4" s="11">
        <v>2000</v>
      </c>
      <c r="E4" s="6" t="s">
        <v>7</v>
      </c>
      <c r="F4" s="7">
        <f>UnitRevenue*MIN(SalesForecast,ProductionQuantity)</f>
        <v>20000000</v>
      </c>
      <c r="H4" s="2" t="s">
        <v>34</v>
      </c>
    </row>
    <row r="5" spans="1:14" x14ac:dyDescent="0.15">
      <c r="B5" s="6" t="s">
        <v>3</v>
      </c>
      <c r="C5" s="11">
        <v>10000000</v>
      </c>
      <c r="E5" s="6" t="s">
        <v>8</v>
      </c>
      <c r="F5" s="8">
        <f>IF(ProductionQuantity&gt;0,FixedCost,0)</f>
        <v>10000000</v>
      </c>
      <c r="H5" s="2" t="s">
        <v>35</v>
      </c>
    </row>
    <row r="6" spans="1:14" ht="14" thickBot="1" x14ac:dyDescent="0.2">
      <c r="B6" s="6" t="s">
        <v>4</v>
      </c>
      <c r="C6" s="11">
        <v>1000</v>
      </c>
      <c r="E6" s="6" t="s">
        <v>9</v>
      </c>
      <c r="F6" s="9">
        <f>MarginalCost*ProductionQuantity</f>
        <v>10000000</v>
      </c>
      <c r="H6" s="2" t="s">
        <v>36</v>
      </c>
    </row>
    <row r="7" spans="1:14" ht="14" thickBot="1" x14ac:dyDescent="0.2">
      <c r="B7" s="6" t="s">
        <v>5</v>
      </c>
      <c r="C7" s="15"/>
      <c r="E7" s="6" t="s">
        <v>10</v>
      </c>
      <c r="F7" s="67">
        <f>TotalRevenue-(TotalFixedCost+TotalVariableCost)</f>
        <v>0</v>
      </c>
      <c r="H7" s="2" t="s">
        <v>37</v>
      </c>
      <c r="M7" s="70" t="s">
        <v>46</v>
      </c>
      <c r="N7" s="70"/>
    </row>
    <row r="8" spans="1:14" ht="14" thickBot="1" x14ac:dyDescent="0.2">
      <c r="F8" s="10"/>
    </row>
    <row r="9" spans="1:14" ht="14" thickBot="1" x14ac:dyDescent="0.2">
      <c r="B9" s="6" t="s">
        <v>6</v>
      </c>
      <c r="C9" s="12">
        <v>10000</v>
      </c>
      <c r="E9" s="6" t="s">
        <v>11</v>
      </c>
      <c r="F9" s="14">
        <f>FixedCost/(UnitRevenue-MarginalCost)</f>
        <v>10000</v>
      </c>
      <c r="H9" s="2" t="s">
        <v>38</v>
      </c>
      <c r="M9" s="70" t="s">
        <v>44</v>
      </c>
      <c r="N9" s="70"/>
    </row>
    <row r="11" spans="1:14" ht="14" thickBot="1" x14ac:dyDescent="0.2">
      <c r="H11" s="71" t="s">
        <v>45</v>
      </c>
      <c r="I11" s="71"/>
      <c r="J11" s="71"/>
    </row>
    <row r="12" spans="1:14" ht="14" thickBot="1" x14ac:dyDescent="0.2">
      <c r="B12" s="69" t="s">
        <v>43</v>
      </c>
      <c r="C12" s="69"/>
      <c r="E12" s="4" t="s">
        <v>32</v>
      </c>
      <c r="F12" s="5" t="s">
        <v>33</v>
      </c>
      <c r="H12" s="2" t="s">
        <v>40</v>
      </c>
      <c r="I12" s="2" t="s">
        <v>41</v>
      </c>
      <c r="J12" s="2" t="s">
        <v>42</v>
      </c>
    </row>
    <row r="13" spans="1:14" x14ac:dyDescent="0.15">
      <c r="E13" s="17" t="s">
        <v>12</v>
      </c>
      <c r="F13" s="18" t="s">
        <v>22</v>
      </c>
      <c r="H13" s="2">
        <v>4000</v>
      </c>
      <c r="I13" s="66">
        <f t="shared" ref="I13:I18" si="0">UnitRevenue*H13</f>
        <v>8000000</v>
      </c>
      <c r="J13" s="66">
        <f>FixedCost+MarginalCost*H13</f>
        <v>14000000</v>
      </c>
    </row>
    <row r="14" spans="1:14" x14ac:dyDescent="0.15">
      <c r="E14" s="19" t="s">
        <v>13</v>
      </c>
      <c r="F14" s="20" t="s">
        <v>23</v>
      </c>
      <c r="H14" s="2">
        <v>6000</v>
      </c>
      <c r="I14" s="66">
        <f t="shared" si="0"/>
        <v>12000000</v>
      </c>
      <c r="J14" s="66">
        <f>FixedCost+MarginalCost*H14</f>
        <v>16000000</v>
      </c>
    </row>
    <row r="15" spans="1:14" x14ac:dyDescent="0.15">
      <c r="E15" s="19" t="s">
        <v>14</v>
      </c>
      <c r="F15" s="20" t="s">
        <v>24</v>
      </c>
      <c r="H15" s="2">
        <v>8000</v>
      </c>
      <c r="I15" s="66">
        <f t="shared" si="0"/>
        <v>16000000</v>
      </c>
      <c r="J15" s="66">
        <f>FixedCost+MarginalCost*H15</f>
        <v>18000000</v>
      </c>
    </row>
    <row r="16" spans="1:14" x14ac:dyDescent="0.15">
      <c r="E16" s="19" t="s">
        <v>15</v>
      </c>
      <c r="F16" s="20" t="s">
        <v>25</v>
      </c>
      <c r="H16" s="2">
        <v>10000</v>
      </c>
      <c r="I16" s="66">
        <f t="shared" si="0"/>
        <v>20000000</v>
      </c>
      <c r="J16" s="66">
        <f>FixedCost+MarginalCost*H16</f>
        <v>20000000</v>
      </c>
    </row>
    <row r="17" spans="5:10" x14ac:dyDescent="0.15">
      <c r="E17" s="19" t="s">
        <v>16</v>
      </c>
      <c r="F17" s="20" t="s">
        <v>26</v>
      </c>
      <c r="H17" s="2">
        <v>12000</v>
      </c>
      <c r="I17" s="66">
        <f t="shared" si="0"/>
        <v>24000000</v>
      </c>
      <c r="J17" s="66">
        <f>FixedCost+MarginalCost*H17</f>
        <v>22000000</v>
      </c>
    </row>
    <row r="18" spans="5:10" x14ac:dyDescent="0.15">
      <c r="E18" s="19" t="s">
        <v>17</v>
      </c>
      <c r="F18" s="20" t="s">
        <v>27</v>
      </c>
      <c r="H18" s="2">
        <v>14000</v>
      </c>
      <c r="I18" s="66">
        <f t="shared" si="0"/>
        <v>28000000</v>
      </c>
      <c r="J18" s="66">
        <f>FixedCost+MarginalCost*H18</f>
        <v>24000000</v>
      </c>
    </row>
    <row r="19" spans="5:10" x14ac:dyDescent="0.15">
      <c r="E19" s="19" t="s">
        <v>18</v>
      </c>
      <c r="F19" s="20" t="s">
        <v>28</v>
      </c>
    </row>
    <row r="20" spans="5:10" x14ac:dyDescent="0.15">
      <c r="E20" s="19" t="s">
        <v>19</v>
      </c>
      <c r="F20" s="20" t="s">
        <v>29</v>
      </c>
    </row>
    <row r="21" spans="5:10" x14ac:dyDescent="0.15">
      <c r="E21" s="19" t="s">
        <v>20</v>
      </c>
      <c r="F21" s="20" t="s">
        <v>30</v>
      </c>
    </row>
    <row r="22" spans="5:10" ht="14" thickBot="1" x14ac:dyDescent="0.2">
      <c r="E22" s="21" t="s">
        <v>21</v>
      </c>
      <c r="F22" s="22" t="s">
        <v>31</v>
      </c>
    </row>
  </sheetData>
  <mergeCells count="4">
    <mergeCell ref="B12:C12"/>
    <mergeCell ref="M9:N9"/>
    <mergeCell ref="H11:J11"/>
    <mergeCell ref="M7:N7"/>
  </mergeCells>
  <phoneticPr fontId="0" type="noConversion"/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0F5C-D5A9-4F2A-9C36-10CCE8374DDD}">
  <sheetPr>
    <tabColor theme="7" tint="-0.249977111117893"/>
  </sheetPr>
  <dimension ref="A1:M225"/>
  <sheetViews>
    <sheetView topLeftCell="B1" workbookViewId="0">
      <selection activeCell="K8" sqref="K8"/>
    </sheetView>
  </sheetViews>
  <sheetFormatPr baseColWidth="10" defaultColWidth="8.83203125" defaultRowHeight="13" x14ac:dyDescent="0.2"/>
  <cols>
    <col min="1" max="1" width="13.5" bestFit="1" customWidth="1"/>
    <col min="2" max="2" width="22.6640625" bestFit="1" customWidth="1"/>
    <col min="4" max="4" width="9.6640625" bestFit="1" customWidth="1"/>
    <col min="5" max="5" width="12.1640625" bestFit="1" customWidth="1"/>
    <col min="6" max="6" width="12.6640625" bestFit="1" customWidth="1"/>
    <col min="7" max="7" width="12" bestFit="1" customWidth="1"/>
    <col min="10" max="10" width="22.83203125" bestFit="1" customWidth="1"/>
    <col min="11" max="11" width="22.5" bestFit="1" customWidth="1"/>
    <col min="12" max="12" width="24.5" bestFit="1" customWidth="1"/>
    <col min="13" max="13" width="20" bestFit="1" customWidth="1"/>
    <col min="14" max="14" width="20.83203125" bestFit="1" customWidth="1"/>
    <col min="15" max="15" width="15.5" bestFit="1" customWidth="1"/>
    <col min="16" max="16" width="18.5" bestFit="1" customWidth="1"/>
    <col min="17" max="17" width="16.1640625" bestFit="1" customWidth="1"/>
    <col min="18" max="18" width="15.83203125" bestFit="1" customWidth="1"/>
    <col min="19" max="19" width="19.6640625" bestFit="1" customWidth="1"/>
    <col min="20" max="20" width="18.5" bestFit="1" customWidth="1"/>
    <col min="21" max="21" width="16.1640625" bestFit="1" customWidth="1"/>
    <col min="22" max="22" width="15.83203125" bestFit="1" customWidth="1"/>
    <col min="23" max="23" width="19.6640625" bestFit="1" customWidth="1"/>
    <col min="24" max="24" width="18.5" bestFit="1" customWidth="1"/>
    <col min="25" max="25" width="16.1640625" bestFit="1" customWidth="1"/>
    <col min="26" max="26" width="15.83203125" bestFit="1" customWidth="1"/>
    <col min="27" max="27" width="19.6640625" bestFit="1" customWidth="1"/>
    <col min="28" max="28" width="18.5" bestFit="1" customWidth="1"/>
    <col min="29" max="29" width="16.1640625" bestFit="1" customWidth="1"/>
    <col min="30" max="30" width="15.83203125" bestFit="1" customWidth="1"/>
    <col min="31" max="31" width="19.6640625" bestFit="1" customWidth="1"/>
    <col min="32" max="32" width="18.5" bestFit="1" customWidth="1"/>
    <col min="33" max="33" width="16.1640625" bestFit="1" customWidth="1"/>
    <col min="34" max="34" width="15.83203125" bestFit="1" customWidth="1"/>
    <col min="35" max="35" width="19.6640625" bestFit="1" customWidth="1"/>
    <col min="36" max="36" width="18.5" bestFit="1" customWidth="1"/>
    <col min="37" max="37" width="16.1640625" bestFit="1" customWidth="1"/>
    <col min="38" max="38" width="15.83203125" bestFit="1" customWidth="1"/>
    <col min="39" max="39" width="19.6640625" bestFit="1" customWidth="1"/>
    <col min="40" max="40" width="18.5" bestFit="1" customWidth="1"/>
    <col min="41" max="41" width="16.1640625" bestFit="1" customWidth="1"/>
    <col min="42" max="42" width="15.83203125" bestFit="1" customWidth="1"/>
    <col min="43" max="43" width="19.6640625" bestFit="1" customWidth="1"/>
    <col min="44" max="44" width="18.5" bestFit="1" customWidth="1"/>
    <col min="45" max="45" width="16.1640625" bestFit="1" customWidth="1"/>
    <col min="46" max="46" width="15.83203125" bestFit="1" customWidth="1"/>
    <col min="47" max="47" width="19.6640625" bestFit="1" customWidth="1"/>
    <col min="48" max="48" width="18.5" bestFit="1" customWidth="1"/>
    <col min="49" max="49" width="16.1640625" bestFit="1" customWidth="1"/>
    <col min="50" max="50" width="15.83203125" bestFit="1" customWidth="1"/>
    <col min="51" max="51" width="19.6640625" bestFit="1" customWidth="1"/>
    <col min="52" max="52" width="18.5" bestFit="1" customWidth="1"/>
    <col min="53" max="53" width="16.1640625" bestFit="1" customWidth="1"/>
    <col min="54" max="54" width="15.83203125" bestFit="1" customWidth="1"/>
    <col min="55" max="55" width="19.6640625" bestFit="1" customWidth="1"/>
    <col min="56" max="56" width="18.5" bestFit="1" customWidth="1"/>
    <col min="57" max="57" width="16.1640625" bestFit="1" customWidth="1"/>
    <col min="58" max="58" width="15.83203125" bestFit="1" customWidth="1"/>
    <col min="59" max="59" width="19.6640625" bestFit="1" customWidth="1"/>
    <col min="60" max="60" width="18.5" bestFit="1" customWidth="1"/>
    <col min="61" max="61" width="16.1640625" bestFit="1" customWidth="1"/>
    <col min="62" max="62" width="15.83203125" bestFit="1" customWidth="1"/>
    <col min="63" max="63" width="19.6640625" bestFit="1" customWidth="1"/>
    <col min="64" max="64" width="18.5" bestFit="1" customWidth="1"/>
    <col min="65" max="65" width="16.1640625" bestFit="1" customWidth="1"/>
    <col min="66" max="66" width="15.83203125" bestFit="1" customWidth="1"/>
    <col min="67" max="67" width="19.6640625" bestFit="1" customWidth="1"/>
    <col min="68" max="68" width="18.5" bestFit="1" customWidth="1"/>
    <col min="69" max="69" width="16.1640625" bestFit="1" customWidth="1"/>
    <col min="70" max="70" width="15.83203125" bestFit="1" customWidth="1"/>
    <col min="71" max="71" width="19.6640625" bestFit="1" customWidth="1"/>
    <col min="72" max="72" width="18.5" bestFit="1" customWidth="1"/>
    <col min="73" max="73" width="16.1640625" bestFit="1" customWidth="1"/>
    <col min="74" max="74" width="15.83203125" bestFit="1" customWidth="1"/>
    <col min="75" max="75" width="19.6640625" bestFit="1" customWidth="1"/>
    <col min="76" max="76" width="18.5" bestFit="1" customWidth="1"/>
    <col min="77" max="77" width="16.1640625" bestFit="1" customWidth="1"/>
    <col min="78" max="78" width="15.83203125" bestFit="1" customWidth="1"/>
    <col min="79" max="79" width="19.6640625" bestFit="1" customWidth="1"/>
    <col min="80" max="80" width="18.5" bestFit="1" customWidth="1"/>
    <col min="81" max="81" width="16.1640625" bestFit="1" customWidth="1"/>
    <col min="82" max="82" width="15.83203125" bestFit="1" customWidth="1"/>
    <col min="83" max="83" width="19.6640625" bestFit="1" customWidth="1"/>
    <col min="84" max="84" width="18.5" bestFit="1" customWidth="1"/>
    <col min="85" max="85" width="16.1640625" bestFit="1" customWidth="1"/>
    <col min="86" max="86" width="15.83203125" bestFit="1" customWidth="1"/>
    <col min="87" max="87" width="19.6640625" bestFit="1" customWidth="1"/>
    <col min="88" max="88" width="18.5" bestFit="1" customWidth="1"/>
    <col min="89" max="89" width="16.1640625" bestFit="1" customWidth="1"/>
    <col min="90" max="90" width="15.83203125" bestFit="1" customWidth="1"/>
    <col min="91" max="91" width="19.6640625" bestFit="1" customWidth="1"/>
    <col min="92" max="92" width="18.5" bestFit="1" customWidth="1"/>
    <col min="93" max="93" width="16.1640625" bestFit="1" customWidth="1"/>
    <col min="94" max="94" width="15.83203125" bestFit="1" customWidth="1"/>
    <col min="95" max="95" width="19.6640625" bestFit="1" customWidth="1"/>
    <col min="96" max="96" width="18.5" bestFit="1" customWidth="1"/>
    <col min="97" max="97" width="16.1640625" bestFit="1" customWidth="1"/>
    <col min="98" max="98" width="15.83203125" bestFit="1" customWidth="1"/>
    <col min="99" max="99" width="19.6640625" bestFit="1" customWidth="1"/>
    <col min="100" max="100" width="18.5" bestFit="1" customWidth="1"/>
    <col min="101" max="101" width="16.1640625" bestFit="1" customWidth="1"/>
    <col min="102" max="102" width="15.83203125" bestFit="1" customWidth="1"/>
    <col min="103" max="103" width="19.6640625" bestFit="1" customWidth="1"/>
    <col min="104" max="104" width="18.5" bestFit="1" customWidth="1"/>
    <col min="105" max="105" width="16.1640625" bestFit="1" customWidth="1"/>
    <col min="106" max="106" width="15.83203125" bestFit="1" customWidth="1"/>
    <col min="107" max="107" width="19.6640625" bestFit="1" customWidth="1"/>
    <col min="108" max="108" width="18.5" bestFit="1" customWidth="1"/>
    <col min="109" max="109" width="16.1640625" bestFit="1" customWidth="1"/>
    <col min="110" max="110" width="15.83203125" bestFit="1" customWidth="1"/>
    <col min="111" max="111" width="19.6640625" bestFit="1" customWidth="1"/>
    <col min="112" max="112" width="18.5" bestFit="1" customWidth="1"/>
    <col min="113" max="113" width="16.1640625" bestFit="1" customWidth="1"/>
    <col min="114" max="114" width="15.83203125" bestFit="1" customWidth="1"/>
    <col min="115" max="115" width="19.6640625" bestFit="1" customWidth="1"/>
    <col min="116" max="116" width="18.5" bestFit="1" customWidth="1"/>
    <col min="117" max="117" width="16.1640625" bestFit="1" customWidth="1"/>
    <col min="118" max="118" width="15.83203125" bestFit="1" customWidth="1"/>
    <col min="119" max="119" width="19.6640625" bestFit="1" customWidth="1"/>
    <col min="120" max="120" width="18.5" bestFit="1" customWidth="1"/>
    <col min="121" max="121" width="16.1640625" bestFit="1" customWidth="1"/>
    <col min="122" max="122" width="15.83203125" bestFit="1" customWidth="1"/>
    <col min="123" max="123" width="19.6640625" bestFit="1" customWidth="1"/>
    <col min="124" max="124" width="18.5" bestFit="1" customWidth="1"/>
    <col min="125" max="125" width="16.1640625" bestFit="1" customWidth="1"/>
    <col min="126" max="126" width="15.83203125" bestFit="1" customWidth="1"/>
    <col min="127" max="127" width="19.6640625" bestFit="1" customWidth="1"/>
    <col min="128" max="128" width="18.5" bestFit="1" customWidth="1"/>
    <col min="129" max="129" width="16.1640625" bestFit="1" customWidth="1"/>
    <col min="130" max="130" width="15.83203125" bestFit="1" customWidth="1"/>
    <col min="131" max="131" width="19.6640625" bestFit="1" customWidth="1"/>
    <col min="132" max="132" width="18.5" bestFit="1" customWidth="1"/>
    <col min="133" max="133" width="16.1640625" bestFit="1" customWidth="1"/>
    <col min="134" max="134" width="15.83203125" bestFit="1" customWidth="1"/>
    <col min="135" max="135" width="19.6640625" bestFit="1" customWidth="1"/>
    <col min="136" max="136" width="18.5" bestFit="1" customWidth="1"/>
    <col min="137" max="137" width="16.1640625" bestFit="1" customWidth="1"/>
    <col min="138" max="138" width="15.83203125" bestFit="1" customWidth="1"/>
    <col min="139" max="139" width="19.6640625" bestFit="1" customWidth="1"/>
    <col min="140" max="140" width="18.5" bestFit="1" customWidth="1"/>
    <col min="141" max="141" width="16.1640625" bestFit="1" customWidth="1"/>
    <col min="142" max="142" width="15.83203125" bestFit="1" customWidth="1"/>
    <col min="143" max="143" width="19.6640625" bestFit="1" customWidth="1"/>
    <col min="144" max="144" width="18.5" bestFit="1" customWidth="1"/>
    <col min="145" max="145" width="16.1640625" bestFit="1" customWidth="1"/>
    <col min="146" max="146" width="15.83203125" bestFit="1" customWidth="1"/>
    <col min="147" max="147" width="19.6640625" bestFit="1" customWidth="1"/>
    <col min="148" max="148" width="18.5" bestFit="1" customWidth="1"/>
    <col min="149" max="149" width="16.1640625" bestFit="1" customWidth="1"/>
    <col min="150" max="150" width="15.83203125" bestFit="1" customWidth="1"/>
    <col min="151" max="151" width="19.6640625" bestFit="1" customWidth="1"/>
    <col min="152" max="152" width="18.5" bestFit="1" customWidth="1"/>
    <col min="153" max="153" width="16.1640625" bestFit="1" customWidth="1"/>
    <col min="154" max="154" width="15.83203125" bestFit="1" customWidth="1"/>
    <col min="155" max="155" width="19.6640625" bestFit="1" customWidth="1"/>
    <col min="156" max="156" width="18.5" bestFit="1" customWidth="1"/>
    <col min="157" max="157" width="16.1640625" bestFit="1" customWidth="1"/>
    <col min="158" max="158" width="15.83203125" bestFit="1" customWidth="1"/>
    <col min="159" max="159" width="19.6640625" bestFit="1" customWidth="1"/>
    <col min="160" max="160" width="18.5" bestFit="1" customWidth="1"/>
    <col min="161" max="161" width="16.1640625" bestFit="1" customWidth="1"/>
    <col min="162" max="162" width="15.83203125" bestFit="1" customWidth="1"/>
    <col min="163" max="163" width="19.6640625" bestFit="1" customWidth="1"/>
    <col min="164" max="164" width="18.5" bestFit="1" customWidth="1"/>
    <col min="165" max="165" width="16.1640625" bestFit="1" customWidth="1"/>
    <col min="166" max="166" width="15.83203125" bestFit="1" customWidth="1"/>
    <col min="167" max="167" width="19.6640625" bestFit="1" customWidth="1"/>
    <col min="168" max="168" width="18.5" bestFit="1" customWidth="1"/>
    <col min="169" max="169" width="16.1640625" bestFit="1" customWidth="1"/>
    <col min="170" max="170" width="15.83203125" bestFit="1" customWidth="1"/>
    <col min="171" max="171" width="19.6640625" bestFit="1" customWidth="1"/>
    <col min="172" max="172" width="18.5" bestFit="1" customWidth="1"/>
    <col min="173" max="173" width="16.1640625" bestFit="1" customWidth="1"/>
    <col min="174" max="174" width="15.83203125" bestFit="1" customWidth="1"/>
    <col min="175" max="175" width="19.6640625" bestFit="1" customWidth="1"/>
    <col min="176" max="176" width="18.5" bestFit="1" customWidth="1"/>
    <col min="177" max="177" width="16.1640625" bestFit="1" customWidth="1"/>
    <col min="178" max="178" width="15.83203125" bestFit="1" customWidth="1"/>
    <col min="179" max="179" width="19.6640625" bestFit="1" customWidth="1"/>
    <col min="180" max="180" width="18.5" bestFit="1" customWidth="1"/>
    <col min="181" max="181" width="16.1640625" bestFit="1" customWidth="1"/>
    <col min="182" max="182" width="15.83203125" bestFit="1" customWidth="1"/>
    <col min="183" max="183" width="19.6640625" bestFit="1" customWidth="1"/>
    <col min="184" max="184" width="18.5" bestFit="1" customWidth="1"/>
    <col min="185" max="185" width="16.1640625" bestFit="1" customWidth="1"/>
    <col min="186" max="186" width="15.83203125" bestFit="1" customWidth="1"/>
    <col min="187" max="187" width="19.6640625" bestFit="1" customWidth="1"/>
    <col min="188" max="188" width="18.5" bestFit="1" customWidth="1"/>
    <col min="189" max="189" width="16.1640625" bestFit="1" customWidth="1"/>
    <col min="190" max="190" width="15.83203125" bestFit="1" customWidth="1"/>
    <col min="191" max="191" width="19.6640625" bestFit="1" customWidth="1"/>
    <col min="192" max="192" width="18.5" bestFit="1" customWidth="1"/>
    <col min="193" max="193" width="16.1640625" bestFit="1" customWidth="1"/>
    <col min="194" max="194" width="15.83203125" bestFit="1" customWidth="1"/>
    <col min="195" max="195" width="19.6640625" bestFit="1" customWidth="1"/>
    <col min="196" max="196" width="18.5" bestFit="1" customWidth="1"/>
    <col min="197" max="197" width="16.1640625" bestFit="1" customWidth="1"/>
    <col min="198" max="198" width="15.83203125" bestFit="1" customWidth="1"/>
    <col min="199" max="199" width="19.6640625" bestFit="1" customWidth="1"/>
    <col min="200" max="200" width="18.5" bestFit="1" customWidth="1"/>
    <col min="201" max="201" width="16.1640625" bestFit="1" customWidth="1"/>
    <col min="202" max="202" width="15.83203125" bestFit="1" customWidth="1"/>
    <col min="203" max="203" width="19.6640625" bestFit="1" customWidth="1"/>
    <col min="204" max="204" width="18.5" bestFit="1" customWidth="1"/>
    <col min="205" max="205" width="16.1640625" bestFit="1" customWidth="1"/>
    <col min="206" max="206" width="15.83203125" bestFit="1" customWidth="1"/>
    <col min="207" max="207" width="19.6640625" bestFit="1" customWidth="1"/>
    <col min="208" max="208" width="18.5" bestFit="1" customWidth="1"/>
    <col min="209" max="209" width="16.1640625" bestFit="1" customWidth="1"/>
    <col min="210" max="210" width="15.83203125" bestFit="1" customWidth="1"/>
    <col min="211" max="211" width="19.6640625" bestFit="1" customWidth="1"/>
    <col min="212" max="212" width="18.5" bestFit="1" customWidth="1"/>
    <col min="213" max="213" width="16.1640625" bestFit="1" customWidth="1"/>
    <col min="214" max="214" width="15.83203125" bestFit="1" customWidth="1"/>
    <col min="215" max="215" width="19.6640625" bestFit="1" customWidth="1"/>
    <col min="216" max="216" width="18.5" bestFit="1" customWidth="1"/>
    <col min="217" max="217" width="16.1640625" bestFit="1" customWidth="1"/>
    <col min="218" max="218" width="15.83203125" bestFit="1" customWidth="1"/>
    <col min="219" max="219" width="19.6640625" bestFit="1" customWidth="1"/>
    <col min="220" max="220" width="18.5" bestFit="1" customWidth="1"/>
    <col min="221" max="221" width="16.1640625" bestFit="1" customWidth="1"/>
    <col min="222" max="222" width="15.83203125" bestFit="1" customWidth="1"/>
    <col min="223" max="223" width="19.6640625" bestFit="1" customWidth="1"/>
    <col min="224" max="224" width="18.5" bestFit="1" customWidth="1"/>
    <col min="225" max="225" width="16.1640625" bestFit="1" customWidth="1"/>
    <col min="226" max="226" width="15.83203125" bestFit="1" customWidth="1"/>
    <col min="227" max="227" width="19.6640625" bestFit="1" customWidth="1"/>
    <col min="228" max="228" width="18.5" bestFit="1" customWidth="1"/>
    <col min="229" max="229" width="16.1640625" bestFit="1" customWidth="1"/>
    <col min="230" max="230" width="15.83203125" bestFit="1" customWidth="1"/>
    <col min="231" max="231" width="19.6640625" bestFit="1" customWidth="1"/>
    <col min="232" max="232" width="18.5" bestFit="1" customWidth="1"/>
    <col min="233" max="233" width="16.1640625" bestFit="1" customWidth="1"/>
    <col min="234" max="234" width="15.83203125" bestFit="1" customWidth="1"/>
    <col min="235" max="235" width="19.6640625" bestFit="1" customWidth="1"/>
    <col min="236" max="236" width="18.5" bestFit="1" customWidth="1"/>
    <col min="237" max="237" width="16.1640625" bestFit="1" customWidth="1"/>
    <col min="238" max="238" width="15.83203125" bestFit="1" customWidth="1"/>
    <col min="239" max="239" width="19.6640625" bestFit="1" customWidth="1"/>
    <col min="240" max="240" width="18.5" bestFit="1" customWidth="1"/>
    <col min="241" max="241" width="16.1640625" bestFit="1" customWidth="1"/>
    <col min="242" max="242" width="15.83203125" bestFit="1" customWidth="1"/>
    <col min="243" max="243" width="19.6640625" bestFit="1" customWidth="1"/>
    <col min="244" max="244" width="18.5" bestFit="1" customWidth="1"/>
    <col min="245" max="245" width="16.1640625" bestFit="1" customWidth="1"/>
    <col min="246" max="246" width="15.83203125" bestFit="1" customWidth="1"/>
    <col min="247" max="247" width="19.6640625" bestFit="1" customWidth="1"/>
    <col min="248" max="248" width="18.5" bestFit="1" customWidth="1"/>
    <col min="249" max="249" width="16.1640625" bestFit="1" customWidth="1"/>
    <col min="250" max="250" width="15.83203125" bestFit="1" customWidth="1"/>
    <col min="251" max="251" width="19.6640625" bestFit="1" customWidth="1"/>
    <col min="252" max="252" width="18.5" bestFit="1" customWidth="1"/>
    <col min="253" max="253" width="16.1640625" bestFit="1" customWidth="1"/>
    <col min="254" max="254" width="15.83203125" bestFit="1" customWidth="1"/>
    <col min="255" max="255" width="19.6640625" bestFit="1" customWidth="1"/>
    <col min="256" max="256" width="18.5" bestFit="1" customWidth="1"/>
    <col min="257" max="257" width="16.1640625" bestFit="1" customWidth="1"/>
    <col min="258" max="258" width="15.83203125" bestFit="1" customWidth="1"/>
    <col min="259" max="259" width="19.6640625" bestFit="1" customWidth="1"/>
    <col min="260" max="260" width="18.5" bestFit="1" customWidth="1"/>
    <col min="261" max="261" width="16.1640625" bestFit="1" customWidth="1"/>
    <col min="262" max="262" width="15.83203125" bestFit="1" customWidth="1"/>
    <col min="263" max="263" width="19.6640625" bestFit="1" customWidth="1"/>
    <col min="264" max="264" width="18.5" bestFit="1" customWidth="1"/>
    <col min="265" max="265" width="16.1640625" bestFit="1" customWidth="1"/>
    <col min="266" max="266" width="15.83203125" bestFit="1" customWidth="1"/>
    <col min="267" max="267" width="19.6640625" bestFit="1" customWidth="1"/>
    <col min="268" max="268" width="18.5" bestFit="1" customWidth="1"/>
    <col min="269" max="269" width="16.1640625" bestFit="1" customWidth="1"/>
    <col min="270" max="270" width="15.83203125" bestFit="1" customWidth="1"/>
    <col min="271" max="271" width="19.6640625" bestFit="1" customWidth="1"/>
    <col min="272" max="272" width="18.5" bestFit="1" customWidth="1"/>
    <col min="273" max="273" width="16.1640625" bestFit="1" customWidth="1"/>
    <col min="274" max="274" width="15.83203125" bestFit="1" customWidth="1"/>
    <col min="275" max="275" width="19.6640625" bestFit="1" customWidth="1"/>
    <col min="276" max="276" width="18.5" bestFit="1" customWidth="1"/>
    <col min="277" max="277" width="16.1640625" bestFit="1" customWidth="1"/>
    <col min="278" max="278" width="15.83203125" bestFit="1" customWidth="1"/>
    <col min="279" max="279" width="19.6640625" bestFit="1" customWidth="1"/>
    <col min="280" max="280" width="18.5" bestFit="1" customWidth="1"/>
    <col min="281" max="281" width="16.1640625" bestFit="1" customWidth="1"/>
    <col min="282" max="282" width="15.83203125" bestFit="1" customWidth="1"/>
    <col min="283" max="283" width="19.6640625" bestFit="1" customWidth="1"/>
    <col min="284" max="284" width="18.5" bestFit="1" customWidth="1"/>
    <col min="285" max="285" width="16.1640625" bestFit="1" customWidth="1"/>
    <col min="286" max="286" width="15.83203125" bestFit="1" customWidth="1"/>
    <col min="287" max="287" width="19.6640625" bestFit="1" customWidth="1"/>
    <col min="288" max="288" width="18.5" bestFit="1" customWidth="1"/>
    <col min="289" max="289" width="16.1640625" bestFit="1" customWidth="1"/>
    <col min="290" max="290" width="15.83203125" bestFit="1" customWidth="1"/>
    <col min="291" max="291" width="19.6640625" bestFit="1" customWidth="1"/>
    <col min="292" max="292" width="18.5" bestFit="1" customWidth="1"/>
    <col min="293" max="293" width="16.1640625" bestFit="1" customWidth="1"/>
    <col min="294" max="294" width="15.83203125" bestFit="1" customWidth="1"/>
    <col min="295" max="295" width="19.6640625" bestFit="1" customWidth="1"/>
    <col min="296" max="296" width="18.5" bestFit="1" customWidth="1"/>
    <col min="297" max="297" width="16.1640625" bestFit="1" customWidth="1"/>
    <col min="298" max="298" width="15.83203125" bestFit="1" customWidth="1"/>
    <col min="299" max="299" width="19.6640625" bestFit="1" customWidth="1"/>
    <col min="300" max="300" width="18.5" bestFit="1" customWidth="1"/>
    <col min="301" max="301" width="16.1640625" bestFit="1" customWidth="1"/>
    <col min="302" max="302" width="15.83203125" bestFit="1" customWidth="1"/>
    <col min="303" max="303" width="19.6640625" bestFit="1" customWidth="1"/>
    <col min="304" max="304" width="18.5" bestFit="1" customWidth="1"/>
    <col min="305" max="305" width="16.1640625" bestFit="1" customWidth="1"/>
    <col min="306" max="306" width="15.83203125" bestFit="1" customWidth="1"/>
    <col min="307" max="307" width="19.6640625" bestFit="1" customWidth="1"/>
    <col min="308" max="308" width="18.5" bestFit="1" customWidth="1"/>
    <col min="309" max="309" width="16.1640625" bestFit="1" customWidth="1"/>
    <col min="310" max="310" width="15.83203125" bestFit="1" customWidth="1"/>
    <col min="311" max="311" width="19.6640625" bestFit="1" customWidth="1"/>
    <col min="312" max="312" width="18.5" bestFit="1" customWidth="1"/>
    <col min="313" max="313" width="16.1640625" bestFit="1" customWidth="1"/>
    <col min="314" max="314" width="15.83203125" bestFit="1" customWidth="1"/>
    <col min="315" max="315" width="19.6640625" bestFit="1" customWidth="1"/>
    <col min="316" max="316" width="18.5" bestFit="1" customWidth="1"/>
    <col min="317" max="317" width="16.1640625" bestFit="1" customWidth="1"/>
    <col min="318" max="318" width="15.83203125" bestFit="1" customWidth="1"/>
    <col min="319" max="319" width="19.6640625" bestFit="1" customWidth="1"/>
    <col min="320" max="320" width="18.5" bestFit="1" customWidth="1"/>
    <col min="321" max="321" width="16.1640625" bestFit="1" customWidth="1"/>
    <col min="322" max="322" width="15.83203125" bestFit="1" customWidth="1"/>
    <col min="323" max="323" width="19.6640625" bestFit="1" customWidth="1"/>
    <col min="324" max="324" width="18.5" bestFit="1" customWidth="1"/>
    <col min="325" max="325" width="16.1640625" bestFit="1" customWidth="1"/>
    <col min="326" max="326" width="15.83203125" bestFit="1" customWidth="1"/>
    <col min="327" max="327" width="19.6640625" bestFit="1" customWidth="1"/>
    <col min="328" max="328" width="18.5" bestFit="1" customWidth="1"/>
    <col min="329" max="329" width="16.1640625" bestFit="1" customWidth="1"/>
    <col min="330" max="330" width="15.83203125" bestFit="1" customWidth="1"/>
    <col min="331" max="331" width="19.6640625" bestFit="1" customWidth="1"/>
    <col min="332" max="332" width="18.5" bestFit="1" customWidth="1"/>
    <col min="333" max="333" width="16.1640625" bestFit="1" customWidth="1"/>
    <col min="334" max="334" width="15.83203125" bestFit="1" customWidth="1"/>
    <col min="335" max="335" width="19.6640625" bestFit="1" customWidth="1"/>
    <col min="336" max="336" width="18.5" bestFit="1" customWidth="1"/>
    <col min="337" max="337" width="16.1640625" bestFit="1" customWidth="1"/>
    <col min="338" max="338" width="15.83203125" bestFit="1" customWidth="1"/>
    <col min="339" max="339" width="19.6640625" bestFit="1" customWidth="1"/>
    <col min="340" max="340" width="18.5" bestFit="1" customWidth="1"/>
    <col min="341" max="341" width="16.1640625" bestFit="1" customWidth="1"/>
    <col min="342" max="342" width="15.83203125" bestFit="1" customWidth="1"/>
    <col min="343" max="343" width="19.6640625" bestFit="1" customWidth="1"/>
    <col min="344" max="344" width="18.5" bestFit="1" customWidth="1"/>
    <col min="345" max="345" width="16.1640625" bestFit="1" customWidth="1"/>
    <col min="346" max="346" width="15.83203125" bestFit="1" customWidth="1"/>
    <col min="347" max="347" width="19.6640625" bestFit="1" customWidth="1"/>
    <col min="348" max="348" width="18.5" bestFit="1" customWidth="1"/>
    <col min="349" max="349" width="16.1640625" bestFit="1" customWidth="1"/>
    <col min="350" max="350" width="15.83203125" bestFit="1" customWidth="1"/>
    <col min="351" max="351" width="19.6640625" bestFit="1" customWidth="1"/>
    <col min="352" max="352" width="18.5" bestFit="1" customWidth="1"/>
    <col min="353" max="353" width="16.1640625" bestFit="1" customWidth="1"/>
    <col min="354" max="354" width="15.83203125" bestFit="1" customWidth="1"/>
    <col min="355" max="355" width="19.6640625" bestFit="1" customWidth="1"/>
    <col min="356" max="356" width="18.5" bestFit="1" customWidth="1"/>
    <col min="357" max="357" width="16.1640625" bestFit="1" customWidth="1"/>
    <col min="358" max="358" width="15.83203125" bestFit="1" customWidth="1"/>
    <col min="359" max="359" width="19.6640625" bestFit="1" customWidth="1"/>
    <col min="360" max="360" width="18.5" bestFit="1" customWidth="1"/>
    <col min="361" max="361" width="16.1640625" bestFit="1" customWidth="1"/>
    <col min="362" max="362" width="15.83203125" bestFit="1" customWidth="1"/>
    <col min="363" max="363" width="19.6640625" bestFit="1" customWidth="1"/>
    <col min="364" max="364" width="18.5" bestFit="1" customWidth="1"/>
    <col min="365" max="365" width="16.1640625" bestFit="1" customWidth="1"/>
    <col min="366" max="366" width="15.83203125" bestFit="1" customWidth="1"/>
    <col min="367" max="367" width="19.6640625" bestFit="1" customWidth="1"/>
    <col min="368" max="368" width="18.5" bestFit="1" customWidth="1"/>
    <col min="369" max="369" width="16.1640625" bestFit="1" customWidth="1"/>
    <col min="370" max="370" width="15.83203125" bestFit="1" customWidth="1"/>
    <col min="371" max="371" width="19.6640625" bestFit="1" customWidth="1"/>
    <col min="372" max="372" width="18.5" bestFit="1" customWidth="1"/>
    <col min="373" max="373" width="16.1640625" bestFit="1" customWidth="1"/>
    <col min="374" max="374" width="15.83203125" bestFit="1" customWidth="1"/>
    <col min="375" max="375" width="19.6640625" bestFit="1" customWidth="1"/>
    <col min="376" max="376" width="18.5" bestFit="1" customWidth="1"/>
    <col min="377" max="377" width="16.1640625" bestFit="1" customWidth="1"/>
    <col min="378" max="378" width="15.83203125" bestFit="1" customWidth="1"/>
    <col min="379" max="379" width="19.6640625" bestFit="1" customWidth="1"/>
    <col min="380" max="380" width="18.5" bestFit="1" customWidth="1"/>
    <col min="381" max="381" width="16.1640625" bestFit="1" customWidth="1"/>
    <col min="382" max="382" width="15.83203125" bestFit="1" customWidth="1"/>
    <col min="383" max="383" width="19.6640625" bestFit="1" customWidth="1"/>
    <col min="384" max="384" width="18.5" bestFit="1" customWidth="1"/>
    <col min="385" max="385" width="16.1640625" bestFit="1" customWidth="1"/>
    <col min="386" max="386" width="15.83203125" bestFit="1" customWidth="1"/>
    <col min="387" max="387" width="19.6640625" bestFit="1" customWidth="1"/>
    <col min="388" max="388" width="18.5" bestFit="1" customWidth="1"/>
    <col min="389" max="389" width="16.1640625" bestFit="1" customWidth="1"/>
    <col min="390" max="390" width="15.83203125" bestFit="1" customWidth="1"/>
    <col min="391" max="391" width="19.6640625" bestFit="1" customWidth="1"/>
    <col min="392" max="392" width="18.5" bestFit="1" customWidth="1"/>
    <col min="393" max="393" width="16.1640625" bestFit="1" customWidth="1"/>
    <col min="394" max="394" width="15.83203125" bestFit="1" customWidth="1"/>
    <col min="395" max="395" width="19.6640625" bestFit="1" customWidth="1"/>
    <col min="396" max="396" width="18.5" bestFit="1" customWidth="1"/>
    <col min="397" max="397" width="16.1640625" bestFit="1" customWidth="1"/>
    <col min="398" max="398" width="15.83203125" bestFit="1" customWidth="1"/>
    <col min="399" max="399" width="19.6640625" bestFit="1" customWidth="1"/>
    <col min="400" max="400" width="18.5" bestFit="1" customWidth="1"/>
    <col min="401" max="401" width="16.1640625" bestFit="1" customWidth="1"/>
    <col min="402" max="402" width="15.83203125" bestFit="1" customWidth="1"/>
    <col min="403" max="403" width="19.6640625" bestFit="1" customWidth="1"/>
    <col min="404" max="404" width="18.5" bestFit="1" customWidth="1"/>
    <col min="405" max="405" width="16.1640625" bestFit="1" customWidth="1"/>
    <col min="406" max="406" width="15.83203125" bestFit="1" customWidth="1"/>
    <col min="407" max="407" width="19.6640625" bestFit="1" customWidth="1"/>
    <col min="408" max="408" width="18.5" bestFit="1" customWidth="1"/>
    <col min="409" max="409" width="16.1640625" bestFit="1" customWidth="1"/>
    <col min="410" max="410" width="15.83203125" bestFit="1" customWidth="1"/>
    <col min="411" max="411" width="19.6640625" bestFit="1" customWidth="1"/>
    <col min="412" max="412" width="18.5" bestFit="1" customWidth="1"/>
    <col min="413" max="413" width="16.1640625" bestFit="1" customWidth="1"/>
    <col min="414" max="414" width="15.83203125" bestFit="1" customWidth="1"/>
    <col min="415" max="415" width="19.6640625" bestFit="1" customWidth="1"/>
    <col min="416" max="416" width="18.5" bestFit="1" customWidth="1"/>
    <col min="417" max="417" width="16.1640625" bestFit="1" customWidth="1"/>
    <col min="418" max="418" width="15.83203125" bestFit="1" customWidth="1"/>
    <col min="419" max="419" width="19.6640625" bestFit="1" customWidth="1"/>
    <col min="420" max="420" width="18.5" bestFit="1" customWidth="1"/>
    <col min="421" max="421" width="16.1640625" bestFit="1" customWidth="1"/>
    <col min="422" max="422" width="15.83203125" bestFit="1" customWidth="1"/>
    <col min="423" max="423" width="19.6640625" bestFit="1" customWidth="1"/>
    <col min="424" max="424" width="18.5" bestFit="1" customWidth="1"/>
    <col min="425" max="425" width="16.1640625" bestFit="1" customWidth="1"/>
    <col min="426" max="426" width="15.83203125" bestFit="1" customWidth="1"/>
    <col min="427" max="427" width="19.6640625" bestFit="1" customWidth="1"/>
    <col min="428" max="428" width="18.5" bestFit="1" customWidth="1"/>
    <col min="429" max="429" width="16.1640625" bestFit="1" customWidth="1"/>
    <col min="430" max="430" width="15.83203125" bestFit="1" customWidth="1"/>
    <col min="431" max="431" width="19.6640625" bestFit="1" customWidth="1"/>
    <col min="432" max="432" width="18.5" bestFit="1" customWidth="1"/>
    <col min="433" max="433" width="16.1640625" bestFit="1" customWidth="1"/>
    <col min="434" max="434" width="15.83203125" bestFit="1" customWidth="1"/>
    <col min="435" max="435" width="19.6640625" bestFit="1" customWidth="1"/>
    <col min="436" max="436" width="18.5" bestFit="1" customWidth="1"/>
    <col min="437" max="437" width="16.1640625" bestFit="1" customWidth="1"/>
    <col min="438" max="438" width="15.83203125" bestFit="1" customWidth="1"/>
    <col min="439" max="439" width="19.6640625" bestFit="1" customWidth="1"/>
    <col min="440" max="440" width="18.5" bestFit="1" customWidth="1"/>
    <col min="441" max="441" width="16.1640625" bestFit="1" customWidth="1"/>
    <col min="442" max="442" width="15.83203125" bestFit="1" customWidth="1"/>
    <col min="443" max="443" width="19.6640625" bestFit="1" customWidth="1"/>
    <col min="444" max="444" width="18.5" bestFit="1" customWidth="1"/>
    <col min="445" max="445" width="16.1640625" bestFit="1" customWidth="1"/>
    <col min="446" max="446" width="15.83203125" bestFit="1" customWidth="1"/>
    <col min="447" max="447" width="19.6640625" bestFit="1" customWidth="1"/>
    <col min="448" max="448" width="18.5" bestFit="1" customWidth="1"/>
    <col min="449" max="449" width="16.1640625" bestFit="1" customWidth="1"/>
    <col min="450" max="450" width="15.83203125" bestFit="1" customWidth="1"/>
    <col min="451" max="451" width="19.6640625" bestFit="1" customWidth="1"/>
    <col min="452" max="452" width="18.5" bestFit="1" customWidth="1"/>
    <col min="453" max="453" width="16.1640625" bestFit="1" customWidth="1"/>
    <col min="454" max="454" width="15.83203125" bestFit="1" customWidth="1"/>
    <col min="455" max="455" width="19.6640625" bestFit="1" customWidth="1"/>
    <col min="456" max="456" width="18.5" bestFit="1" customWidth="1"/>
    <col min="457" max="457" width="16.1640625" bestFit="1" customWidth="1"/>
    <col min="458" max="458" width="15.83203125" bestFit="1" customWidth="1"/>
    <col min="459" max="459" width="19.6640625" bestFit="1" customWidth="1"/>
    <col min="460" max="460" width="18.5" bestFit="1" customWidth="1"/>
    <col min="461" max="461" width="16.1640625" bestFit="1" customWidth="1"/>
    <col min="462" max="462" width="15.83203125" bestFit="1" customWidth="1"/>
    <col min="463" max="463" width="19.6640625" bestFit="1" customWidth="1"/>
    <col min="464" max="464" width="18.5" bestFit="1" customWidth="1"/>
    <col min="465" max="465" width="16.1640625" bestFit="1" customWidth="1"/>
    <col min="466" max="466" width="15.83203125" bestFit="1" customWidth="1"/>
    <col min="467" max="467" width="19.6640625" bestFit="1" customWidth="1"/>
    <col min="468" max="468" width="18.5" bestFit="1" customWidth="1"/>
    <col min="469" max="469" width="16.1640625" bestFit="1" customWidth="1"/>
    <col min="470" max="470" width="15.83203125" bestFit="1" customWidth="1"/>
    <col min="471" max="471" width="19.6640625" bestFit="1" customWidth="1"/>
    <col min="472" max="472" width="18.5" bestFit="1" customWidth="1"/>
    <col min="473" max="473" width="16.1640625" bestFit="1" customWidth="1"/>
    <col min="474" max="474" width="15.83203125" bestFit="1" customWidth="1"/>
    <col min="475" max="475" width="19.6640625" bestFit="1" customWidth="1"/>
    <col min="476" max="476" width="18.5" bestFit="1" customWidth="1"/>
    <col min="477" max="477" width="16.1640625" bestFit="1" customWidth="1"/>
    <col min="478" max="478" width="15.83203125" bestFit="1" customWidth="1"/>
    <col min="479" max="479" width="19.6640625" bestFit="1" customWidth="1"/>
    <col min="480" max="480" width="18.5" bestFit="1" customWidth="1"/>
    <col min="481" max="481" width="16.1640625" bestFit="1" customWidth="1"/>
    <col min="482" max="482" width="15.83203125" bestFit="1" customWidth="1"/>
    <col min="483" max="483" width="19.6640625" bestFit="1" customWidth="1"/>
    <col min="484" max="484" width="18.5" bestFit="1" customWidth="1"/>
    <col min="485" max="485" width="16.1640625" bestFit="1" customWidth="1"/>
    <col min="486" max="486" width="15.83203125" bestFit="1" customWidth="1"/>
    <col min="487" max="487" width="19.6640625" bestFit="1" customWidth="1"/>
    <col min="488" max="488" width="18.5" bestFit="1" customWidth="1"/>
    <col min="489" max="489" width="16.1640625" bestFit="1" customWidth="1"/>
    <col min="490" max="490" width="15.83203125" bestFit="1" customWidth="1"/>
    <col min="491" max="491" width="19.6640625" bestFit="1" customWidth="1"/>
    <col min="492" max="492" width="18.5" bestFit="1" customWidth="1"/>
    <col min="493" max="493" width="16.1640625" bestFit="1" customWidth="1"/>
    <col min="494" max="494" width="15.83203125" bestFit="1" customWidth="1"/>
    <col min="495" max="495" width="19.6640625" bestFit="1" customWidth="1"/>
    <col min="496" max="496" width="18.5" bestFit="1" customWidth="1"/>
    <col min="497" max="497" width="16.1640625" bestFit="1" customWidth="1"/>
    <col min="498" max="498" width="15.83203125" bestFit="1" customWidth="1"/>
    <col min="499" max="499" width="19.6640625" bestFit="1" customWidth="1"/>
    <col min="500" max="500" width="18.5" bestFit="1" customWidth="1"/>
    <col min="501" max="501" width="16.1640625" bestFit="1" customWidth="1"/>
    <col min="502" max="502" width="15.83203125" bestFit="1" customWidth="1"/>
    <col min="503" max="503" width="19.6640625" bestFit="1" customWidth="1"/>
    <col min="504" max="504" width="18.5" bestFit="1" customWidth="1"/>
    <col min="505" max="505" width="16.1640625" bestFit="1" customWidth="1"/>
    <col min="506" max="506" width="15.83203125" bestFit="1" customWidth="1"/>
    <col min="507" max="507" width="19.6640625" bestFit="1" customWidth="1"/>
    <col min="508" max="508" width="18.5" bestFit="1" customWidth="1"/>
    <col min="509" max="509" width="16.1640625" bestFit="1" customWidth="1"/>
    <col min="510" max="510" width="15.83203125" bestFit="1" customWidth="1"/>
    <col min="511" max="511" width="19.6640625" bestFit="1" customWidth="1"/>
    <col min="512" max="512" width="18.5" bestFit="1" customWidth="1"/>
    <col min="513" max="513" width="16.1640625" bestFit="1" customWidth="1"/>
    <col min="514" max="514" width="15.83203125" bestFit="1" customWidth="1"/>
    <col min="515" max="515" width="19.6640625" bestFit="1" customWidth="1"/>
    <col min="516" max="516" width="18.5" bestFit="1" customWidth="1"/>
    <col min="517" max="517" width="16.1640625" bestFit="1" customWidth="1"/>
    <col min="518" max="518" width="15.83203125" bestFit="1" customWidth="1"/>
    <col min="519" max="519" width="19.6640625" bestFit="1" customWidth="1"/>
    <col min="520" max="520" width="18.5" bestFit="1" customWidth="1"/>
    <col min="521" max="521" width="16.1640625" bestFit="1" customWidth="1"/>
    <col min="522" max="522" width="15.83203125" bestFit="1" customWidth="1"/>
    <col min="523" max="523" width="19.6640625" bestFit="1" customWidth="1"/>
    <col min="524" max="524" width="18.5" bestFit="1" customWidth="1"/>
    <col min="525" max="525" width="16.1640625" bestFit="1" customWidth="1"/>
    <col min="526" max="526" width="15.83203125" bestFit="1" customWidth="1"/>
    <col min="527" max="527" width="19.6640625" bestFit="1" customWidth="1"/>
    <col min="528" max="528" width="18.5" bestFit="1" customWidth="1"/>
    <col min="529" max="529" width="16.1640625" bestFit="1" customWidth="1"/>
    <col min="530" max="530" width="15.83203125" bestFit="1" customWidth="1"/>
    <col min="531" max="531" width="19.6640625" bestFit="1" customWidth="1"/>
    <col min="532" max="532" width="18.5" bestFit="1" customWidth="1"/>
    <col min="533" max="533" width="16.1640625" bestFit="1" customWidth="1"/>
    <col min="534" max="534" width="15.83203125" bestFit="1" customWidth="1"/>
    <col min="535" max="535" width="19.6640625" bestFit="1" customWidth="1"/>
    <col min="536" max="536" width="18.5" bestFit="1" customWidth="1"/>
    <col min="537" max="537" width="16.1640625" bestFit="1" customWidth="1"/>
    <col min="538" max="538" width="15.83203125" bestFit="1" customWidth="1"/>
    <col min="539" max="539" width="19.6640625" bestFit="1" customWidth="1"/>
    <col min="540" max="540" width="18.5" bestFit="1" customWidth="1"/>
    <col min="541" max="541" width="16.1640625" bestFit="1" customWidth="1"/>
    <col min="542" max="542" width="15.83203125" bestFit="1" customWidth="1"/>
    <col min="543" max="543" width="19.6640625" bestFit="1" customWidth="1"/>
    <col min="544" max="544" width="18.5" bestFit="1" customWidth="1"/>
    <col min="545" max="545" width="16.1640625" bestFit="1" customWidth="1"/>
    <col min="546" max="546" width="15.83203125" bestFit="1" customWidth="1"/>
    <col min="547" max="547" width="19.6640625" bestFit="1" customWidth="1"/>
    <col min="548" max="548" width="18.5" bestFit="1" customWidth="1"/>
    <col min="549" max="549" width="16.1640625" bestFit="1" customWidth="1"/>
    <col min="550" max="550" width="15.83203125" bestFit="1" customWidth="1"/>
    <col min="551" max="551" width="19.6640625" bestFit="1" customWidth="1"/>
    <col min="552" max="552" width="18.5" bestFit="1" customWidth="1"/>
    <col min="553" max="553" width="16.1640625" bestFit="1" customWidth="1"/>
    <col min="554" max="554" width="15.83203125" bestFit="1" customWidth="1"/>
    <col min="555" max="555" width="19.6640625" bestFit="1" customWidth="1"/>
    <col min="556" max="556" width="18.5" bestFit="1" customWidth="1"/>
    <col min="557" max="557" width="16.1640625" bestFit="1" customWidth="1"/>
    <col min="558" max="558" width="15.83203125" bestFit="1" customWidth="1"/>
    <col min="559" max="559" width="19.6640625" bestFit="1" customWidth="1"/>
    <col min="560" max="560" width="18.5" bestFit="1" customWidth="1"/>
    <col min="561" max="561" width="16.1640625" bestFit="1" customWidth="1"/>
    <col min="562" max="562" width="15.83203125" bestFit="1" customWidth="1"/>
    <col min="563" max="563" width="19.6640625" bestFit="1" customWidth="1"/>
    <col min="564" max="564" width="18.5" bestFit="1" customWidth="1"/>
    <col min="565" max="565" width="16.1640625" bestFit="1" customWidth="1"/>
    <col min="566" max="566" width="15.83203125" bestFit="1" customWidth="1"/>
    <col min="567" max="567" width="19.6640625" bestFit="1" customWidth="1"/>
    <col min="568" max="568" width="18.5" bestFit="1" customWidth="1"/>
    <col min="569" max="569" width="16.1640625" bestFit="1" customWidth="1"/>
    <col min="570" max="570" width="15.83203125" bestFit="1" customWidth="1"/>
    <col min="571" max="571" width="19.6640625" bestFit="1" customWidth="1"/>
    <col min="572" max="572" width="18.5" bestFit="1" customWidth="1"/>
    <col min="573" max="573" width="16.1640625" bestFit="1" customWidth="1"/>
    <col min="574" max="574" width="15.83203125" bestFit="1" customWidth="1"/>
    <col min="575" max="575" width="19.6640625" bestFit="1" customWidth="1"/>
    <col min="576" max="576" width="18.5" bestFit="1" customWidth="1"/>
    <col min="577" max="577" width="16.1640625" bestFit="1" customWidth="1"/>
    <col min="578" max="578" width="15.83203125" bestFit="1" customWidth="1"/>
    <col min="579" max="579" width="19.6640625" bestFit="1" customWidth="1"/>
    <col min="580" max="580" width="18.5" bestFit="1" customWidth="1"/>
    <col min="581" max="581" width="16.1640625" bestFit="1" customWidth="1"/>
    <col min="582" max="582" width="15.83203125" bestFit="1" customWidth="1"/>
    <col min="583" max="583" width="19.6640625" bestFit="1" customWidth="1"/>
    <col min="584" max="584" width="18.5" bestFit="1" customWidth="1"/>
    <col min="585" max="585" width="16.1640625" bestFit="1" customWidth="1"/>
    <col min="586" max="586" width="15.83203125" bestFit="1" customWidth="1"/>
    <col min="587" max="587" width="19.6640625" bestFit="1" customWidth="1"/>
    <col min="588" max="588" width="18.5" bestFit="1" customWidth="1"/>
    <col min="589" max="589" width="16.1640625" bestFit="1" customWidth="1"/>
    <col min="590" max="590" width="15.83203125" bestFit="1" customWidth="1"/>
    <col min="591" max="591" width="24.33203125" bestFit="1" customWidth="1"/>
    <col min="592" max="592" width="23.1640625" bestFit="1" customWidth="1"/>
    <col min="593" max="593" width="20.6640625" bestFit="1" customWidth="1"/>
    <col min="594" max="594" width="20.5" bestFit="1" customWidth="1"/>
  </cols>
  <sheetData>
    <row r="1" spans="1:13" x14ac:dyDescent="0.2">
      <c r="A1" s="31" t="s">
        <v>82</v>
      </c>
      <c r="B1" s="31" t="s">
        <v>83</v>
      </c>
      <c r="C1" s="31" t="s">
        <v>84</v>
      </c>
      <c r="D1" s="31" t="s">
        <v>85</v>
      </c>
      <c r="E1" s="31" t="s">
        <v>86</v>
      </c>
      <c r="F1" s="31" t="s">
        <v>87</v>
      </c>
      <c r="G1" s="31" t="s">
        <v>88</v>
      </c>
      <c r="H1" s="31" t="s">
        <v>41</v>
      </c>
      <c r="K1" s="57" t="s">
        <v>83</v>
      </c>
      <c r="L1" t="s">
        <v>89</v>
      </c>
    </row>
    <row r="2" spans="1:13" x14ac:dyDescent="0.2">
      <c r="A2" s="33">
        <v>1000100</v>
      </c>
      <c r="B2" t="s">
        <v>90</v>
      </c>
      <c r="C2">
        <v>488</v>
      </c>
      <c r="D2">
        <v>357</v>
      </c>
      <c r="E2">
        <v>16</v>
      </c>
      <c r="F2">
        <v>163</v>
      </c>
      <c r="G2" s="30">
        <v>10000000</v>
      </c>
      <c r="H2">
        <v>1938</v>
      </c>
    </row>
    <row r="3" spans="1:13" x14ac:dyDescent="0.2">
      <c r="A3" s="33">
        <v>1000101</v>
      </c>
      <c r="B3" t="s">
        <v>90</v>
      </c>
      <c r="C3">
        <v>450</v>
      </c>
      <c r="D3">
        <v>443</v>
      </c>
      <c r="E3">
        <v>20</v>
      </c>
      <c r="F3">
        <v>157</v>
      </c>
      <c r="G3" s="30">
        <v>10000000</v>
      </c>
      <c r="H3">
        <v>1866</v>
      </c>
      <c r="K3" s="57" t="s">
        <v>105</v>
      </c>
    </row>
    <row r="4" spans="1:13" x14ac:dyDescent="0.2">
      <c r="A4" s="33">
        <v>1000102</v>
      </c>
      <c r="B4" t="s">
        <v>90</v>
      </c>
      <c r="C4">
        <v>454</v>
      </c>
      <c r="D4">
        <v>409</v>
      </c>
      <c r="E4">
        <v>15</v>
      </c>
      <c r="F4">
        <v>129</v>
      </c>
      <c r="G4" s="30">
        <v>10000000</v>
      </c>
      <c r="H4">
        <v>2048</v>
      </c>
      <c r="K4" s="58" t="s">
        <v>107</v>
      </c>
      <c r="L4">
        <v>474.09</v>
      </c>
    </row>
    <row r="5" spans="1:13" x14ac:dyDescent="0.2">
      <c r="A5" s="33">
        <v>1000103</v>
      </c>
      <c r="B5" t="s">
        <v>90</v>
      </c>
      <c r="C5">
        <v>500</v>
      </c>
      <c r="D5">
        <v>354</v>
      </c>
      <c r="E5">
        <v>11</v>
      </c>
      <c r="F5">
        <v>116</v>
      </c>
      <c r="G5" s="30">
        <v>10000000</v>
      </c>
      <c r="H5">
        <v>1891</v>
      </c>
      <c r="K5" s="58" t="s">
        <v>106</v>
      </c>
      <c r="L5">
        <v>399.54</v>
      </c>
    </row>
    <row r="6" spans="1:13" x14ac:dyDescent="0.2">
      <c r="A6" s="33">
        <v>1000104</v>
      </c>
      <c r="B6" t="s">
        <v>89</v>
      </c>
      <c r="C6">
        <v>475</v>
      </c>
      <c r="D6">
        <v>366</v>
      </c>
      <c r="E6">
        <v>9</v>
      </c>
      <c r="F6">
        <v>182</v>
      </c>
      <c r="G6" s="30">
        <v>10000000</v>
      </c>
      <c r="H6">
        <v>1915</v>
      </c>
      <c r="K6" s="58" t="s">
        <v>108</v>
      </c>
      <c r="L6">
        <v>14.17</v>
      </c>
    </row>
    <row r="7" spans="1:13" x14ac:dyDescent="0.2">
      <c r="A7" s="33">
        <v>1000105</v>
      </c>
      <c r="B7" t="s">
        <v>90</v>
      </c>
      <c r="C7">
        <v>466</v>
      </c>
      <c r="D7">
        <v>431</v>
      </c>
      <c r="E7">
        <v>20</v>
      </c>
      <c r="F7">
        <v>165</v>
      </c>
      <c r="G7" s="30">
        <v>10000000</v>
      </c>
      <c r="H7">
        <v>1878</v>
      </c>
      <c r="K7" s="58" t="s">
        <v>109</v>
      </c>
      <c r="L7">
        <v>151.9</v>
      </c>
      <c r="M7" s="38">
        <f>SUM(L4:L7)</f>
        <v>1039.7</v>
      </c>
    </row>
    <row r="8" spans="1:13" x14ac:dyDescent="0.2">
      <c r="A8" s="33">
        <v>1000106</v>
      </c>
      <c r="B8" t="s">
        <v>90</v>
      </c>
      <c r="C8">
        <v>453</v>
      </c>
      <c r="D8">
        <v>355</v>
      </c>
      <c r="E8">
        <v>17</v>
      </c>
      <c r="F8">
        <v>169</v>
      </c>
      <c r="G8" s="30">
        <v>10000000</v>
      </c>
      <c r="H8">
        <v>1864</v>
      </c>
      <c r="K8" s="58" t="s">
        <v>110</v>
      </c>
      <c r="L8">
        <v>1984.53</v>
      </c>
      <c r="M8" t="s">
        <v>117</v>
      </c>
    </row>
    <row r="9" spans="1:13" x14ac:dyDescent="0.2">
      <c r="A9" s="33">
        <v>1000107</v>
      </c>
      <c r="B9" t="s">
        <v>89</v>
      </c>
      <c r="C9">
        <v>488</v>
      </c>
      <c r="D9">
        <v>449</v>
      </c>
      <c r="E9">
        <v>19</v>
      </c>
      <c r="F9">
        <v>117</v>
      </c>
      <c r="G9" s="30">
        <v>10000000</v>
      </c>
      <c r="H9">
        <v>1989</v>
      </c>
    </row>
    <row r="10" spans="1:13" x14ac:dyDescent="0.2">
      <c r="A10" s="33">
        <v>1000108</v>
      </c>
      <c r="B10" t="s">
        <v>89</v>
      </c>
      <c r="C10">
        <v>479</v>
      </c>
      <c r="D10">
        <v>379</v>
      </c>
      <c r="E10">
        <v>14</v>
      </c>
      <c r="F10">
        <v>153</v>
      </c>
      <c r="G10" s="30">
        <v>10000000</v>
      </c>
      <c r="H10">
        <v>1980</v>
      </c>
    </row>
    <row r="11" spans="1:13" x14ac:dyDescent="0.2">
      <c r="A11" s="33">
        <v>1000109</v>
      </c>
      <c r="B11" t="s">
        <v>90</v>
      </c>
      <c r="C11">
        <v>478</v>
      </c>
      <c r="D11">
        <v>363</v>
      </c>
      <c r="E11">
        <v>14</v>
      </c>
      <c r="F11">
        <v>141</v>
      </c>
      <c r="G11" s="30">
        <v>10000000</v>
      </c>
      <c r="H11">
        <v>2081</v>
      </c>
    </row>
    <row r="12" spans="1:13" x14ac:dyDescent="0.2">
      <c r="A12" s="33">
        <v>1000111</v>
      </c>
      <c r="B12" t="s">
        <v>89</v>
      </c>
      <c r="C12">
        <v>490</v>
      </c>
      <c r="D12">
        <v>392</v>
      </c>
      <c r="E12">
        <v>13</v>
      </c>
      <c r="F12">
        <v>135</v>
      </c>
      <c r="G12" s="30">
        <v>10000000</v>
      </c>
      <c r="H12">
        <v>1912</v>
      </c>
    </row>
    <row r="13" spans="1:13" x14ac:dyDescent="0.2">
      <c r="A13" s="33">
        <v>1000112</v>
      </c>
      <c r="B13" t="s">
        <v>89</v>
      </c>
      <c r="C13">
        <v>483</v>
      </c>
      <c r="D13">
        <v>399</v>
      </c>
      <c r="E13">
        <v>16</v>
      </c>
      <c r="F13">
        <v>184</v>
      </c>
      <c r="G13" s="30">
        <v>10000000</v>
      </c>
      <c r="H13">
        <v>2110</v>
      </c>
    </row>
    <row r="14" spans="1:13" x14ac:dyDescent="0.2">
      <c r="A14" s="33">
        <v>1000113</v>
      </c>
      <c r="B14" t="s">
        <v>90</v>
      </c>
      <c r="C14">
        <v>465</v>
      </c>
      <c r="D14">
        <v>434</v>
      </c>
      <c r="E14">
        <v>11</v>
      </c>
      <c r="F14">
        <v>109</v>
      </c>
      <c r="G14" s="30">
        <v>10000000</v>
      </c>
      <c r="H14">
        <v>1875</v>
      </c>
    </row>
    <row r="15" spans="1:13" x14ac:dyDescent="0.2">
      <c r="A15" s="33">
        <v>1000114</v>
      </c>
      <c r="B15" t="s">
        <v>90</v>
      </c>
      <c r="C15">
        <v>489</v>
      </c>
      <c r="D15">
        <v>416</v>
      </c>
      <c r="E15">
        <v>15</v>
      </c>
      <c r="F15">
        <v>188</v>
      </c>
      <c r="G15" s="30">
        <v>10000000</v>
      </c>
      <c r="H15">
        <v>1956</v>
      </c>
    </row>
    <row r="16" spans="1:13" x14ac:dyDescent="0.2">
      <c r="A16" s="33">
        <v>1000115</v>
      </c>
      <c r="B16" t="s">
        <v>89</v>
      </c>
      <c r="C16">
        <v>458</v>
      </c>
      <c r="D16">
        <v>401</v>
      </c>
      <c r="E16">
        <v>14</v>
      </c>
      <c r="F16">
        <v>173</v>
      </c>
      <c r="G16" s="30">
        <v>10000000</v>
      </c>
      <c r="H16">
        <v>1885</v>
      </c>
    </row>
    <row r="17" spans="1:8" x14ac:dyDescent="0.2">
      <c r="A17" s="33">
        <v>1000116</v>
      </c>
      <c r="B17" t="s">
        <v>90</v>
      </c>
      <c r="C17">
        <v>454</v>
      </c>
      <c r="D17">
        <v>391</v>
      </c>
      <c r="E17">
        <v>16</v>
      </c>
      <c r="F17">
        <v>173</v>
      </c>
      <c r="G17" s="30">
        <v>10000000</v>
      </c>
      <c r="H17">
        <v>2114</v>
      </c>
    </row>
    <row r="18" spans="1:8" x14ac:dyDescent="0.2">
      <c r="A18" s="33">
        <v>1000120</v>
      </c>
      <c r="B18" t="s">
        <v>90</v>
      </c>
      <c r="C18">
        <v>455</v>
      </c>
      <c r="D18">
        <v>447</v>
      </c>
      <c r="E18">
        <v>11</v>
      </c>
      <c r="F18">
        <v>198</v>
      </c>
      <c r="G18" s="30">
        <v>10000000</v>
      </c>
      <c r="H18">
        <v>2025</v>
      </c>
    </row>
    <row r="19" spans="1:8" x14ac:dyDescent="0.2">
      <c r="A19" s="33">
        <v>1000121</v>
      </c>
      <c r="B19" t="s">
        <v>90</v>
      </c>
      <c r="C19">
        <v>466</v>
      </c>
      <c r="D19">
        <v>418</v>
      </c>
      <c r="E19">
        <v>13</v>
      </c>
      <c r="F19">
        <v>155</v>
      </c>
      <c r="G19" s="30">
        <v>10000000</v>
      </c>
      <c r="H19">
        <v>1860</v>
      </c>
    </row>
    <row r="20" spans="1:8" x14ac:dyDescent="0.2">
      <c r="A20" s="33">
        <v>1000122</v>
      </c>
      <c r="B20" t="s">
        <v>90</v>
      </c>
      <c r="C20">
        <v>499</v>
      </c>
      <c r="D20">
        <v>411</v>
      </c>
      <c r="E20">
        <v>11</v>
      </c>
      <c r="F20">
        <v>162</v>
      </c>
      <c r="G20" s="30">
        <v>10000000</v>
      </c>
      <c r="H20">
        <v>1956</v>
      </c>
    </row>
    <row r="21" spans="1:8" x14ac:dyDescent="0.2">
      <c r="A21" s="33">
        <v>1000123</v>
      </c>
      <c r="B21" t="s">
        <v>89</v>
      </c>
      <c r="C21">
        <v>461</v>
      </c>
      <c r="D21">
        <v>352</v>
      </c>
      <c r="E21">
        <v>10</v>
      </c>
      <c r="F21">
        <v>164</v>
      </c>
      <c r="G21" s="30">
        <v>10000000</v>
      </c>
      <c r="H21">
        <v>2059</v>
      </c>
    </row>
    <row r="22" spans="1:8" x14ac:dyDescent="0.2">
      <c r="A22" s="33">
        <v>1000124</v>
      </c>
      <c r="B22" t="s">
        <v>90</v>
      </c>
      <c r="C22">
        <v>473</v>
      </c>
      <c r="D22">
        <v>400</v>
      </c>
      <c r="E22">
        <v>9</v>
      </c>
      <c r="F22">
        <v>108</v>
      </c>
      <c r="G22" s="30">
        <v>10000000</v>
      </c>
      <c r="H22">
        <v>2048</v>
      </c>
    </row>
    <row r="23" spans="1:8" x14ac:dyDescent="0.2">
      <c r="A23" s="33">
        <v>1000126</v>
      </c>
      <c r="B23" t="s">
        <v>89</v>
      </c>
      <c r="C23">
        <v>468</v>
      </c>
      <c r="D23">
        <v>424</v>
      </c>
      <c r="E23">
        <v>10</v>
      </c>
      <c r="F23">
        <v>195</v>
      </c>
      <c r="G23" s="30">
        <v>10000000</v>
      </c>
      <c r="H23">
        <v>2001</v>
      </c>
    </row>
    <row r="24" spans="1:8" x14ac:dyDescent="0.2">
      <c r="A24" s="33">
        <v>1000128</v>
      </c>
      <c r="B24" t="s">
        <v>90</v>
      </c>
      <c r="C24">
        <v>491</v>
      </c>
      <c r="D24">
        <v>392</v>
      </c>
      <c r="E24">
        <v>14</v>
      </c>
      <c r="F24">
        <v>102</v>
      </c>
      <c r="G24" s="30">
        <v>10000000</v>
      </c>
      <c r="H24">
        <v>1883</v>
      </c>
    </row>
    <row r="25" spans="1:8" x14ac:dyDescent="0.2">
      <c r="A25" s="33">
        <v>1000129</v>
      </c>
      <c r="B25" t="s">
        <v>90</v>
      </c>
      <c r="C25">
        <v>487</v>
      </c>
      <c r="D25">
        <v>374</v>
      </c>
      <c r="E25">
        <v>11</v>
      </c>
      <c r="F25">
        <v>175</v>
      </c>
      <c r="G25" s="30">
        <v>10000000</v>
      </c>
      <c r="H25">
        <v>1905</v>
      </c>
    </row>
    <row r="26" spans="1:8" x14ac:dyDescent="0.2">
      <c r="A26" s="33">
        <v>1000131</v>
      </c>
      <c r="B26" t="s">
        <v>90</v>
      </c>
      <c r="C26">
        <v>462</v>
      </c>
      <c r="D26">
        <v>437</v>
      </c>
      <c r="E26">
        <v>12</v>
      </c>
      <c r="F26">
        <v>158</v>
      </c>
      <c r="G26" s="30">
        <v>10000000</v>
      </c>
      <c r="H26">
        <v>1987</v>
      </c>
    </row>
    <row r="27" spans="1:8" x14ac:dyDescent="0.2">
      <c r="A27" s="33">
        <v>1000132</v>
      </c>
      <c r="B27" t="s">
        <v>89</v>
      </c>
      <c r="C27">
        <v>499</v>
      </c>
      <c r="D27">
        <v>428</v>
      </c>
      <c r="E27">
        <v>14</v>
      </c>
      <c r="F27">
        <v>128</v>
      </c>
      <c r="G27" s="30">
        <v>10000000</v>
      </c>
      <c r="H27">
        <v>1914</v>
      </c>
    </row>
    <row r="28" spans="1:8" x14ac:dyDescent="0.2">
      <c r="A28" s="33">
        <v>1000136</v>
      </c>
      <c r="B28" t="s">
        <v>89</v>
      </c>
      <c r="C28">
        <v>484</v>
      </c>
      <c r="D28">
        <v>400</v>
      </c>
      <c r="E28">
        <v>20</v>
      </c>
      <c r="F28">
        <v>140</v>
      </c>
      <c r="G28" s="30">
        <v>10000000</v>
      </c>
      <c r="H28">
        <v>2001</v>
      </c>
    </row>
    <row r="29" spans="1:8" x14ac:dyDescent="0.2">
      <c r="A29" s="33">
        <v>1000137</v>
      </c>
      <c r="B29" t="s">
        <v>89</v>
      </c>
      <c r="C29">
        <v>468</v>
      </c>
      <c r="D29">
        <v>362</v>
      </c>
      <c r="E29">
        <v>20</v>
      </c>
      <c r="F29">
        <v>197</v>
      </c>
      <c r="G29" s="30">
        <v>10000000</v>
      </c>
      <c r="H29">
        <v>1957</v>
      </c>
    </row>
    <row r="30" spans="1:8" x14ac:dyDescent="0.2">
      <c r="A30" s="33">
        <v>1000138</v>
      </c>
      <c r="B30" t="s">
        <v>89</v>
      </c>
      <c r="C30">
        <v>452</v>
      </c>
      <c r="D30">
        <v>393</v>
      </c>
      <c r="E30">
        <v>11</v>
      </c>
      <c r="F30">
        <v>121</v>
      </c>
      <c r="G30" s="30">
        <v>10000000</v>
      </c>
      <c r="H30">
        <v>1977</v>
      </c>
    </row>
    <row r="31" spans="1:8" x14ac:dyDescent="0.2">
      <c r="A31" s="33">
        <v>1000139</v>
      </c>
      <c r="B31" t="s">
        <v>90</v>
      </c>
      <c r="C31">
        <v>497</v>
      </c>
      <c r="D31">
        <v>372</v>
      </c>
      <c r="E31">
        <v>19</v>
      </c>
      <c r="F31">
        <v>185</v>
      </c>
      <c r="G31" s="30">
        <v>10000000</v>
      </c>
      <c r="H31">
        <v>2085</v>
      </c>
    </row>
    <row r="32" spans="1:8" x14ac:dyDescent="0.2">
      <c r="A32" s="33">
        <v>1000143</v>
      </c>
      <c r="B32" t="s">
        <v>90</v>
      </c>
      <c r="C32">
        <v>450</v>
      </c>
      <c r="D32">
        <v>442</v>
      </c>
      <c r="E32">
        <v>12</v>
      </c>
      <c r="F32">
        <v>104</v>
      </c>
      <c r="G32" s="30">
        <v>10000000</v>
      </c>
      <c r="H32">
        <v>2020</v>
      </c>
    </row>
    <row r="33" spans="1:8" x14ac:dyDescent="0.2">
      <c r="A33" s="33">
        <v>1000145</v>
      </c>
      <c r="B33" t="s">
        <v>90</v>
      </c>
      <c r="C33">
        <v>472</v>
      </c>
      <c r="D33">
        <v>388</v>
      </c>
      <c r="E33">
        <v>15</v>
      </c>
      <c r="F33">
        <v>163</v>
      </c>
      <c r="G33" s="30">
        <v>10000000</v>
      </c>
      <c r="H33">
        <v>2060</v>
      </c>
    </row>
    <row r="34" spans="1:8" x14ac:dyDescent="0.2">
      <c r="A34" s="33">
        <v>1000151</v>
      </c>
      <c r="B34" t="s">
        <v>90</v>
      </c>
      <c r="C34">
        <v>451</v>
      </c>
      <c r="D34">
        <v>400</v>
      </c>
      <c r="E34">
        <v>14</v>
      </c>
      <c r="F34">
        <v>171</v>
      </c>
      <c r="G34" s="30">
        <v>10000000</v>
      </c>
      <c r="H34">
        <v>2121</v>
      </c>
    </row>
    <row r="35" spans="1:8" x14ac:dyDescent="0.2">
      <c r="A35" s="33">
        <v>1000154</v>
      </c>
      <c r="B35" t="s">
        <v>90</v>
      </c>
      <c r="C35">
        <v>485</v>
      </c>
      <c r="D35">
        <v>433</v>
      </c>
      <c r="E35">
        <v>9</v>
      </c>
      <c r="F35">
        <v>115</v>
      </c>
      <c r="G35" s="30">
        <v>10000000</v>
      </c>
      <c r="H35">
        <v>1861</v>
      </c>
    </row>
    <row r="36" spans="1:8" x14ac:dyDescent="0.2">
      <c r="A36" s="33">
        <v>1000155</v>
      </c>
      <c r="B36" t="s">
        <v>89</v>
      </c>
      <c r="C36">
        <v>467</v>
      </c>
      <c r="D36">
        <v>428</v>
      </c>
      <c r="E36">
        <v>14</v>
      </c>
      <c r="F36">
        <v>182</v>
      </c>
      <c r="G36" s="30">
        <v>10000000</v>
      </c>
      <c r="H36">
        <v>1887</v>
      </c>
    </row>
    <row r="37" spans="1:8" x14ac:dyDescent="0.2">
      <c r="A37" s="33">
        <v>1000157</v>
      </c>
      <c r="B37" t="s">
        <v>90</v>
      </c>
      <c r="C37">
        <v>470</v>
      </c>
      <c r="D37">
        <v>360</v>
      </c>
      <c r="E37">
        <v>19</v>
      </c>
      <c r="F37">
        <v>147</v>
      </c>
      <c r="G37" s="30">
        <v>10000000</v>
      </c>
      <c r="H37">
        <v>2075</v>
      </c>
    </row>
    <row r="38" spans="1:8" x14ac:dyDescent="0.2">
      <c r="A38" s="33">
        <v>1000158</v>
      </c>
      <c r="B38" t="s">
        <v>89</v>
      </c>
      <c r="C38">
        <v>493</v>
      </c>
      <c r="D38">
        <v>416</v>
      </c>
      <c r="E38">
        <v>11</v>
      </c>
      <c r="F38">
        <v>149</v>
      </c>
      <c r="G38" s="30">
        <v>10000000</v>
      </c>
      <c r="H38">
        <v>2070</v>
      </c>
    </row>
    <row r="39" spans="1:8" x14ac:dyDescent="0.2">
      <c r="A39" s="33">
        <v>1000159</v>
      </c>
      <c r="B39" t="s">
        <v>90</v>
      </c>
      <c r="C39">
        <v>500</v>
      </c>
      <c r="D39">
        <v>379</v>
      </c>
      <c r="E39">
        <v>10</v>
      </c>
      <c r="F39">
        <v>193</v>
      </c>
      <c r="G39" s="30">
        <v>10000000</v>
      </c>
      <c r="H39">
        <v>1930</v>
      </c>
    </row>
    <row r="40" spans="1:8" x14ac:dyDescent="0.2">
      <c r="A40" s="33">
        <v>1000161</v>
      </c>
      <c r="B40" t="s">
        <v>90</v>
      </c>
      <c r="C40">
        <v>455</v>
      </c>
      <c r="D40">
        <v>350</v>
      </c>
      <c r="E40">
        <v>20</v>
      </c>
      <c r="F40">
        <v>161</v>
      </c>
      <c r="G40" s="30">
        <v>10000000</v>
      </c>
      <c r="H40">
        <v>1897</v>
      </c>
    </row>
    <row r="41" spans="1:8" x14ac:dyDescent="0.2">
      <c r="A41" s="33">
        <v>1000162</v>
      </c>
      <c r="B41" t="s">
        <v>90</v>
      </c>
      <c r="C41">
        <v>470</v>
      </c>
      <c r="D41">
        <v>410</v>
      </c>
      <c r="E41">
        <v>11</v>
      </c>
      <c r="F41">
        <v>115</v>
      </c>
      <c r="G41" s="30">
        <v>10000000</v>
      </c>
      <c r="H41">
        <v>2034</v>
      </c>
    </row>
    <row r="42" spans="1:8" x14ac:dyDescent="0.2">
      <c r="A42" s="33">
        <v>1000164</v>
      </c>
      <c r="B42" t="s">
        <v>90</v>
      </c>
      <c r="C42">
        <v>471</v>
      </c>
      <c r="D42">
        <v>447</v>
      </c>
      <c r="E42">
        <v>18</v>
      </c>
      <c r="F42">
        <v>189</v>
      </c>
      <c r="G42" s="30">
        <v>10000000</v>
      </c>
      <c r="H42">
        <v>1985</v>
      </c>
    </row>
    <row r="43" spans="1:8" x14ac:dyDescent="0.2">
      <c r="A43" s="33">
        <v>1000166</v>
      </c>
      <c r="B43" t="s">
        <v>89</v>
      </c>
      <c r="C43">
        <v>485</v>
      </c>
      <c r="D43">
        <v>362</v>
      </c>
      <c r="E43">
        <v>13</v>
      </c>
      <c r="F43">
        <v>121</v>
      </c>
      <c r="G43" s="30">
        <v>10000000</v>
      </c>
      <c r="H43">
        <v>2132</v>
      </c>
    </row>
    <row r="44" spans="1:8" x14ac:dyDescent="0.2">
      <c r="A44" s="33">
        <v>1000172</v>
      </c>
      <c r="B44" t="s">
        <v>89</v>
      </c>
      <c r="C44">
        <v>493</v>
      </c>
      <c r="D44">
        <v>429</v>
      </c>
      <c r="E44">
        <v>20</v>
      </c>
      <c r="F44">
        <v>171</v>
      </c>
      <c r="G44" s="30">
        <v>10000000</v>
      </c>
      <c r="H44">
        <v>2019</v>
      </c>
    </row>
    <row r="45" spans="1:8" x14ac:dyDescent="0.2">
      <c r="A45" s="33">
        <v>1000177</v>
      </c>
      <c r="B45" t="s">
        <v>90</v>
      </c>
      <c r="C45">
        <v>468</v>
      </c>
      <c r="D45">
        <v>364</v>
      </c>
      <c r="E45">
        <v>16</v>
      </c>
      <c r="F45">
        <v>158</v>
      </c>
      <c r="G45" s="30">
        <v>10000000</v>
      </c>
      <c r="H45">
        <v>1951</v>
      </c>
    </row>
    <row r="46" spans="1:8" x14ac:dyDescent="0.2">
      <c r="A46" s="33">
        <v>1000179</v>
      </c>
      <c r="B46" t="s">
        <v>90</v>
      </c>
      <c r="C46">
        <v>490</v>
      </c>
      <c r="D46">
        <v>368</v>
      </c>
      <c r="E46">
        <v>18</v>
      </c>
      <c r="F46">
        <v>117</v>
      </c>
      <c r="G46" s="30">
        <v>10000000</v>
      </c>
      <c r="H46">
        <v>1966</v>
      </c>
    </row>
    <row r="47" spans="1:8" x14ac:dyDescent="0.2">
      <c r="A47" s="33">
        <v>1000180</v>
      </c>
      <c r="B47" t="s">
        <v>90</v>
      </c>
      <c r="C47">
        <v>487</v>
      </c>
      <c r="D47">
        <v>376</v>
      </c>
      <c r="E47">
        <v>16</v>
      </c>
      <c r="F47">
        <v>118</v>
      </c>
      <c r="G47" s="30">
        <v>10000000</v>
      </c>
      <c r="H47">
        <v>2020</v>
      </c>
    </row>
    <row r="48" spans="1:8" x14ac:dyDescent="0.2">
      <c r="A48" s="33">
        <v>1000186</v>
      </c>
      <c r="B48" t="s">
        <v>90</v>
      </c>
      <c r="C48">
        <v>485</v>
      </c>
      <c r="D48">
        <v>373</v>
      </c>
      <c r="E48">
        <v>20</v>
      </c>
      <c r="F48">
        <v>196</v>
      </c>
      <c r="G48" s="30">
        <v>10000000</v>
      </c>
      <c r="H48">
        <v>1925</v>
      </c>
    </row>
    <row r="49" spans="1:8" x14ac:dyDescent="0.2">
      <c r="A49" s="33">
        <v>1000187</v>
      </c>
      <c r="B49" t="s">
        <v>89</v>
      </c>
      <c r="C49">
        <v>455</v>
      </c>
      <c r="D49">
        <v>409</v>
      </c>
      <c r="E49">
        <v>15</v>
      </c>
      <c r="F49">
        <v>187</v>
      </c>
      <c r="G49" s="30">
        <v>10000000</v>
      </c>
      <c r="H49">
        <v>1884</v>
      </c>
    </row>
    <row r="50" spans="1:8" x14ac:dyDescent="0.2">
      <c r="A50" s="33">
        <v>1000188</v>
      </c>
      <c r="B50" t="s">
        <v>89</v>
      </c>
      <c r="C50">
        <v>459</v>
      </c>
      <c r="D50">
        <v>441</v>
      </c>
      <c r="E50">
        <v>12</v>
      </c>
      <c r="F50">
        <v>180</v>
      </c>
      <c r="G50" s="30">
        <v>10000000</v>
      </c>
      <c r="H50">
        <v>2148</v>
      </c>
    </row>
    <row r="51" spans="1:8" x14ac:dyDescent="0.2">
      <c r="A51" s="33">
        <v>1000189</v>
      </c>
      <c r="B51" t="s">
        <v>90</v>
      </c>
      <c r="C51">
        <v>492</v>
      </c>
      <c r="D51">
        <v>431</v>
      </c>
      <c r="E51">
        <v>13</v>
      </c>
      <c r="F51">
        <v>160</v>
      </c>
      <c r="G51" s="30">
        <v>10000000</v>
      </c>
      <c r="H51">
        <v>1919</v>
      </c>
    </row>
    <row r="52" spans="1:8" x14ac:dyDescent="0.2">
      <c r="A52" s="33">
        <v>1000190</v>
      </c>
      <c r="B52" t="s">
        <v>90</v>
      </c>
      <c r="C52">
        <v>476</v>
      </c>
      <c r="D52">
        <v>358</v>
      </c>
      <c r="E52">
        <v>17</v>
      </c>
      <c r="F52">
        <v>159</v>
      </c>
      <c r="G52" s="30">
        <v>10000000</v>
      </c>
      <c r="H52">
        <v>2113</v>
      </c>
    </row>
    <row r="53" spans="1:8" x14ac:dyDescent="0.2">
      <c r="A53" s="33">
        <v>1000193</v>
      </c>
      <c r="B53" t="s">
        <v>90</v>
      </c>
      <c r="C53">
        <v>479</v>
      </c>
      <c r="D53">
        <v>443</v>
      </c>
      <c r="E53">
        <v>19</v>
      </c>
      <c r="F53">
        <v>103</v>
      </c>
      <c r="G53" s="30">
        <v>10000000</v>
      </c>
      <c r="H53">
        <v>1938</v>
      </c>
    </row>
    <row r="54" spans="1:8" x14ac:dyDescent="0.2">
      <c r="A54" s="33">
        <v>1000194</v>
      </c>
      <c r="B54" t="s">
        <v>90</v>
      </c>
      <c r="C54">
        <v>492</v>
      </c>
      <c r="D54">
        <v>394</v>
      </c>
      <c r="E54">
        <v>18</v>
      </c>
      <c r="F54">
        <v>152</v>
      </c>
      <c r="G54" s="30">
        <v>10000000</v>
      </c>
      <c r="H54">
        <v>2123</v>
      </c>
    </row>
    <row r="55" spans="1:8" x14ac:dyDescent="0.2">
      <c r="A55" s="33">
        <v>1000196</v>
      </c>
      <c r="B55" t="s">
        <v>89</v>
      </c>
      <c r="C55">
        <v>485</v>
      </c>
      <c r="D55">
        <v>411</v>
      </c>
      <c r="E55">
        <v>18</v>
      </c>
      <c r="F55">
        <v>193</v>
      </c>
      <c r="G55" s="30">
        <v>10000000</v>
      </c>
      <c r="H55">
        <v>2086</v>
      </c>
    </row>
    <row r="56" spans="1:8" x14ac:dyDescent="0.2">
      <c r="A56" s="33">
        <v>1000197</v>
      </c>
      <c r="B56" t="s">
        <v>90</v>
      </c>
      <c r="C56">
        <v>479</v>
      </c>
      <c r="D56">
        <v>359</v>
      </c>
      <c r="E56">
        <v>14</v>
      </c>
      <c r="F56">
        <v>125</v>
      </c>
      <c r="G56" s="30">
        <v>10000000</v>
      </c>
      <c r="H56">
        <v>1986</v>
      </c>
    </row>
    <row r="57" spans="1:8" x14ac:dyDescent="0.2">
      <c r="A57" s="33">
        <v>1000198</v>
      </c>
      <c r="B57" t="s">
        <v>90</v>
      </c>
      <c r="C57">
        <v>495</v>
      </c>
      <c r="D57">
        <v>448</v>
      </c>
      <c r="E57">
        <v>14</v>
      </c>
      <c r="F57">
        <v>108</v>
      </c>
      <c r="G57" s="30">
        <v>10000000</v>
      </c>
      <c r="H57">
        <v>1926</v>
      </c>
    </row>
    <row r="58" spans="1:8" x14ac:dyDescent="0.2">
      <c r="A58" s="33">
        <v>1000202</v>
      </c>
      <c r="B58" t="s">
        <v>90</v>
      </c>
      <c r="C58">
        <v>466</v>
      </c>
      <c r="D58">
        <v>434</v>
      </c>
      <c r="E58">
        <v>9</v>
      </c>
      <c r="F58">
        <v>139</v>
      </c>
      <c r="G58" s="30">
        <v>10000000</v>
      </c>
      <c r="H58">
        <v>2050</v>
      </c>
    </row>
    <row r="59" spans="1:8" x14ac:dyDescent="0.2">
      <c r="A59" s="33">
        <v>1000203</v>
      </c>
      <c r="B59" t="s">
        <v>89</v>
      </c>
      <c r="C59">
        <v>499</v>
      </c>
      <c r="D59">
        <v>352</v>
      </c>
      <c r="E59">
        <v>16</v>
      </c>
      <c r="F59">
        <v>160</v>
      </c>
      <c r="G59" s="30">
        <v>10000000</v>
      </c>
      <c r="H59">
        <v>1872</v>
      </c>
    </row>
    <row r="60" spans="1:8" x14ac:dyDescent="0.2">
      <c r="A60" s="33">
        <v>1000204</v>
      </c>
      <c r="B60" t="s">
        <v>90</v>
      </c>
      <c r="C60">
        <v>451</v>
      </c>
      <c r="D60">
        <v>406</v>
      </c>
      <c r="E60">
        <v>11</v>
      </c>
      <c r="F60">
        <v>147</v>
      </c>
      <c r="G60" s="30">
        <v>10000000</v>
      </c>
      <c r="H60">
        <v>2113</v>
      </c>
    </row>
    <row r="61" spans="1:8" x14ac:dyDescent="0.2">
      <c r="A61" s="33">
        <v>1000207</v>
      </c>
      <c r="B61" t="s">
        <v>89</v>
      </c>
      <c r="C61">
        <v>479</v>
      </c>
      <c r="D61">
        <v>352</v>
      </c>
      <c r="E61">
        <v>17</v>
      </c>
      <c r="F61">
        <v>133</v>
      </c>
      <c r="G61" s="30">
        <v>10000000</v>
      </c>
      <c r="H61">
        <v>1863</v>
      </c>
    </row>
    <row r="62" spans="1:8" x14ac:dyDescent="0.2">
      <c r="A62" s="33">
        <v>1000208</v>
      </c>
      <c r="B62" t="s">
        <v>89</v>
      </c>
      <c r="C62">
        <v>494</v>
      </c>
      <c r="D62">
        <v>441</v>
      </c>
      <c r="E62">
        <v>15</v>
      </c>
      <c r="F62">
        <v>167</v>
      </c>
      <c r="G62" s="30">
        <v>10000000</v>
      </c>
      <c r="H62">
        <v>1859</v>
      </c>
    </row>
    <row r="63" spans="1:8" x14ac:dyDescent="0.2">
      <c r="A63" s="33">
        <v>1000210</v>
      </c>
      <c r="B63" t="s">
        <v>89</v>
      </c>
      <c r="C63">
        <v>481</v>
      </c>
      <c r="D63">
        <v>365</v>
      </c>
      <c r="E63">
        <v>15</v>
      </c>
      <c r="F63">
        <v>163</v>
      </c>
      <c r="G63" s="30">
        <v>10000000</v>
      </c>
      <c r="H63">
        <v>1894</v>
      </c>
    </row>
    <row r="64" spans="1:8" x14ac:dyDescent="0.2">
      <c r="A64" s="33">
        <v>1000213</v>
      </c>
      <c r="B64" t="s">
        <v>89</v>
      </c>
      <c r="C64">
        <v>456</v>
      </c>
      <c r="D64">
        <v>418</v>
      </c>
      <c r="E64">
        <v>16</v>
      </c>
      <c r="F64">
        <v>116</v>
      </c>
      <c r="G64" s="30">
        <v>10000000</v>
      </c>
      <c r="H64">
        <v>2127</v>
      </c>
    </row>
    <row r="65" spans="1:8" x14ac:dyDescent="0.2">
      <c r="A65" s="33">
        <v>1000219</v>
      </c>
      <c r="B65" t="s">
        <v>90</v>
      </c>
      <c r="C65">
        <v>474</v>
      </c>
      <c r="D65">
        <v>409</v>
      </c>
      <c r="E65">
        <v>13</v>
      </c>
      <c r="F65">
        <v>146</v>
      </c>
      <c r="G65" s="30">
        <v>10000000</v>
      </c>
      <c r="H65">
        <v>1987</v>
      </c>
    </row>
    <row r="66" spans="1:8" x14ac:dyDescent="0.2">
      <c r="A66" s="33">
        <v>1000226</v>
      </c>
      <c r="B66" t="s">
        <v>90</v>
      </c>
      <c r="C66">
        <v>480</v>
      </c>
      <c r="D66">
        <v>443</v>
      </c>
      <c r="E66">
        <v>15</v>
      </c>
      <c r="F66">
        <v>160</v>
      </c>
      <c r="G66" s="30">
        <v>10000000</v>
      </c>
      <c r="H66">
        <v>1882</v>
      </c>
    </row>
    <row r="67" spans="1:8" x14ac:dyDescent="0.2">
      <c r="A67" s="33">
        <v>1000227</v>
      </c>
      <c r="B67" t="s">
        <v>90</v>
      </c>
      <c r="C67">
        <v>450</v>
      </c>
      <c r="D67">
        <v>383</v>
      </c>
      <c r="E67">
        <v>11</v>
      </c>
      <c r="F67">
        <v>121</v>
      </c>
      <c r="G67" s="30">
        <v>10000000</v>
      </c>
      <c r="H67">
        <v>1939</v>
      </c>
    </row>
    <row r="68" spans="1:8" x14ac:dyDescent="0.2">
      <c r="A68" s="33">
        <v>1000229</v>
      </c>
      <c r="B68" t="s">
        <v>89</v>
      </c>
      <c r="C68">
        <v>499</v>
      </c>
      <c r="D68">
        <v>436</v>
      </c>
      <c r="E68">
        <v>15</v>
      </c>
      <c r="F68">
        <v>184</v>
      </c>
      <c r="G68" s="30">
        <v>10000000</v>
      </c>
      <c r="H68">
        <v>1973</v>
      </c>
    </row>
    <row r="69" spans="1:8" x14ac:dyDescent="0.2">
      <c r="A69" s="33">
        <v>1000230</v>
      </c>
      <c r="B69" t="s">
        <v>89</v>
      </c>
      <c r="C69">
        <v>477</v>
      </c>
      <c r="D69">
        <v>418</v>
      </c>
      <c r="E69">
        <v>8</v>
      </c>
      <c r="F69">
        <v>147</v>
      </c>
      <c r="G69" s="30">
        <v>10000000</v>
      </c>
      <c r="H69">
        <v>1888</v>
      </c>
    </row>
    <row r="70" spans="1:8" x14ac:dyDescent="0.2">
      <c r="A70" s="33">
        <v>1000231</v>
      </c>
      <c r="B70" t="s">
        <v>90</v>
      </c>
      <c r="C70">
        <v>499</v>
      </c>
      <c r="D70">
        <v>399</v>
      </c>
      <c r="E70">
        <v>18</v>
      </c>
      <c r="F70">
        <v>126</v>
      </c>
      <c r="G70" s="30">
        <v>10000000</v>
      </c>
      <c r="H70">
        <v>2029</v>
      </c>
    </row>
    <row r="71" spans="1:8" x14ac:dyDescent="0.2">
      <c r="A71" s="33">
        <v>1000232</v>
      </c>
      <c r="B71" t="s">
        <v>90</v>
      </c>
      <c r="C71">
        <v>479</v>
      </c>
      <c r="D71">
        <v>418</v>
      </c>
      <c r="E71">
        <v>14</v>
      </c>
      <c r="F71">
        <v>150</v>
      </c>
      <c r="G71" s="30">
        <v>10000000</v>
      </c>
      <c r="H71">
        <v>2112</v>
      </c>
    </row>
    <row r="72" spans="1:8" x14ac:dyDescent="0.2">
      <c r="A72" s="33">
        <v>1000233</v>
      </c>
      <c r="B72" t="s">
        <v>89</v>
      </c>
      <c r="C72">
        <v>466</v>
      </c>
      <c r="D72">
        <v>411</v>
      </c>
      <c r="E72">
        <v>17</v>
      </c>
      <c r="F72">
        <v>192</v>
      </c>
      <c r="G72" s="30">
        <v>10000000</v>
      </c>
      <c r="H72">
        <v>1882</v>
      </c>
    </row>
    <row r="73" spans="1:8" x14ac:dyDescent="0.2">
      <c r="A73" s="33">
        <v>1000240</v>
      </c>
      <c r="B73" t="s">
        <v>89</v>
      </c>
      <c r="C73">
        <v>493</v>
      </c>
      <c r="D73">
        <v>394</v>
      </c>
      <c r="E73">
        <v>9</v>
      </c>
      <c r="F73">
        <v>165</v>
      </c>
      <c r="G73" s="30">
        <v>10000000</v>
      </c>
      <c r="H73">
        <v>2021</v>
      </c>
    </row>
    <row r="74" spans="1:8" x14ac:dyDescent="0.2">
      <c r="A74" s="33">
        <v>1000242</v>
      </c>
      <c r="B74" t="s">
        <v>90</v>
      </c>
      <c r="C74">
        <v>453</v>
      </c>
      <c r="D74">
        <v>432</v>
      </c>
      <c r="E74">
        <v>17</v>
      </c>
      <c r="F74">
        <v>158</v>
      </c>
      <c r="G74" s="30">
        <v>10000000</v>
      </c>
      <c r="H74">
        <v>1881</v>
      </c>
    </row>
    <row r="75" spans="1:8" x14ac:dyDescent="0.2">
      <c r="A75" s="33">
        <v>1000245</v>
      </c>
      <c r="B75" t="s">
        <v>90</v>
      </c>
      <c r="C75">
        <v>466</v>
      </c>
      <c r="D75">
        <v>352</v>
      </c>
      <c r="E75">
        <v>16</v>
      </c>
      <c r="F75">
        <v>153</v>
      </c>
      <c r="G75" s="30">
        <v>10000000</v>
      </c>
      <c r="H75">
        <v>1889</v>
      </c>
    </row>
    <row r="76" spans="1:8" x14ac:dyDescent="0.2">
      <c r="A76" s="33">
        <v>1000247</v>
      </c>
      <c r="B76" t="s">
        <v>89</v>
      </c>
      <c r="C76">
        <v>478</v>
      </c>
      <c r="D76">
        <v>370</v>
      </c>
      <c r="E76">
        <v>8</v>
      </c>
      <c r="F76">
        <v>146</v>
      </c>
      <c r="G76" s="30">
        <v>10000000</v>
      </c>
      <c r="H76">
        <v>2098</v>
      </c>
    </row>
    <row r="77" spans="1:8" x14ac:dyDescent="0.2">
      <c r="A77" s="33">
        <v>1000248</v>
      </c>
      <c r="B77" t="s">
        <v>89</v>
      </c>
      <c r="C77">
        <v>485</v>
      </c>
      <c r="D77">
        <v>446</v>
      </c>
      <c r="E77">
        <v>18</v>
      </c>
      <c r="F77">
        <v>185</v>
      </c>
      <c r="G77" s="30">
        <v>10000000</v>
      </c>
      <c r="H77">
        <v>1930</v>
      </c>
    </row>
    <row r="78" spans="1:8" x14ac:dyDescent="0.2">
      <c r="A78" s="33">
        <v>1000250</v>
      </c>
      <c r="B78" t="s">
        <v>90</v>
      </c>
      <c r="C78">
        <v>490</v>
      </c>
      <c r="D78">
        <v>429</v>
      </c>
      <c r="E78">
        <v>8</v>
      </c>
      <c r="F78">
        <v>167</v>
      </c>
      <c r="G78" s="30">
        <v>10000000</v>
      </c>
      <c r="H78">
        <v>1948</v>
      </c>
    </row>
    <row r="79" spans="1:8" x14ac:dyDescent="0.2">
      <c r="A79" s="33">
        <v>1000251</v>
      </c>
      <c r="B79" t="s">
        <v>89</v>
      </c>
      <c r="C79">
        <v>491</v>
      </c>
      <c r="D79">
        <v>362</v>
      </c>
      <c r="E79">
        <v>17</v>
      </c>
      <c r="F79">
        <v>151</v>
      </c>
      <c r="G79" s="30">
        <v>10000000</v>
      </c>
      <c r="H79">
        <v>1857</v>
      </c>
    </row>
    <row r="80" spans="1:8" x14ac:dyDescent="0.2">
      <c r="A80" s="33">
        <v>1000252</v>
      </c>
      <c r="B80" t="s">
        <v>90</v>
      </c>
      <c r="C80">
        <v>469</v>
      </c>
      <c r="D80">
        <v>374</v>
      </c>
      <c r="E80">
        <v>12</v>
      </c>
      <c r="F80">
        <v>145</v>
      </c>
      <c r="G80" s="30">
        <v>10000000</v>
      </c>
      <c r="H80">
        <v>2150</v>
      </c>
    </row>
    <row r="81" spans="1:8" x14ac:dyDescent="0.2">
      <c r="A81" s="33">
        <v>1000254</v>
      </c>
      <c r="B81" t="s">
        <v>90</v>
      </c>
      <c r="C81">
        <v>453</v>
      </c>
      <c r="D81">
        <v>427</v>
      </c>
      <c r="E81">
        <v>8</v>
      </c>
      <c r="F81">
        <v>191</v>
      </c>
      <c r="G81" s="30">
        <v>10000000</v>
      </c>
      <c r="H81">
        <v>1864</v>
      </c>
    </row>
    <row r="82" spans="1:8" x14ac:dyDescent="0.2">
      <c r="A82" s="33">
        <v>1000261</v>
      </c>
      <c r="B82" t="s">
        <v>90</v>
      </c>
      <c r="C82">
        <v>457</v>
      </c>
      <c r="D82">
        <v>430</v>
      </c>
      <c r="E82">
        <v>17</v>
      </c>
      <c r="F82">
        <v>182</v>
      </c>
      <c r="G82" s="30">
        <v>10000000</v>
      </c>
      <c r="H82">
        <v>1949</v>
      </c>
    </row>
    <row r="83" spans="1:8" x14ac:dyDescent="0.2">
      <c r="A83" s="33">
        <v>1000262</v>
      </c>
      <c r="B83" t="s">
        <v>90</v>
      </c>
      <c r="C83">
        <v>451</v>
      </c>
      <c r="D83">
        <v>384</v>
      </c>
      <c r="E83">
        <v>14</v>
      </c>
      <c r="F83">
        <v>116</v>
      </c>
      <c r="G83" s="30">
        <v>10000000</v>
      </c>
      <c r="H83">
        <v>1882</v>
      </c>
    </row>
    <row r="84" spans="1:8" x14ac:dyDescent="0.2">
      <c r="A84" s="33">
        <v>1000263</v>
      </c>
      <c r="B84" t="s">
        <v>90</v>
      </c>
      <c r="C84">
        <v>465</v>
      </c>
      <c r="D84">
        <v>357</v>
      </c>
      <c r="E84">
        <v>9</v>
      </c>
      <c r="F84">
        <v>193</v>
      </c>
      <c r="G84" s="30">
        <v>10000000</v>
      </c>
      <c r="H84">
        <v>1946</v>
      </c>
    </row>
    <row r="85" spans="1:8" x14ac:dyDescent="0.2">
      <c r="A85" s="33">
        <v>1000264</v>
      </c>
      <c r="B85" t="s">
        <v>89</v>
      </c>
      <c r="C85">
        <v>466</v>
      </c>
      <c r="D85">
        <v>434</v>
      </c>
      <c r="E85">
        <v>17</v>
      </c>
      <c r="F85">
        <v>127</v>
      </c>
      <c r="G85" s="30">
        <v>10000000</v>
      </c>
      <c r="H85">
        <v>2052</v>
      </c>
    </row>
    <row r="86" spans="1:8" x14ac:dyDescent="0.2">
      <c r="A86" s="33">
        <v>1000265</v>
      </c>
      <c r="B86" t="s">
        <v>90</v>
      </c>
      <c r="C86">
        <v>498</v>
      </c>
      <c r="D86">
        <v>439</v>
      </c>
      <c r="E86">
        <v>11</v>
      </c>
      <c r="F86">
        <v>165</v>
      </c>
      <c r="G86" s="30">
        <v>10000000</v>
      </c>
      <c r="H86">
        <v>1912</v>
      </c>
    </row>
    <row r="87" spans="1:8" x14ac:dyDescent="0.2">
      <c r="A87" s="33">
        <v>1000269</v>
      </c>
      <c r="B87" t="s">
        <v>89</v>
      </c>
      <c r="C87">
        <v>460</v>
      </c>
      <c r="D87">
        <v>364</v>
      </c>
      <c r="E87">
        <v>13</v>
      </c>
      <c r="F87">
        <v>178</v>
      </c>
      <c r="G87" s="30">
        <v>10000000</v>
      </c>
      <c r="H87">
        <v>2014</v>
      </c>
    </row>
    <row r="88" spans="1:8" x14ac:dyDescent="0.2">
      <c r="A88" s="33">
        <v>1000270</v>
      </c>
      <c r="B88" t="s">
        <v>90</v>
      </c>
      <c r="C88">
        <v>457</v>
      </c>
      <c r="D88">
        <v>445</v>
      </c>
      <c r="E88">
        <v>11</v>
      </c>
      <c r="F88">
        <v>141</v>
      </c>
      <c r="G88" s="30">
        <v>10000000</v>
      </c>
      <c r="H88">
        <v>2008</v>
      </c>
    </row>
    <row r="89" spans="1:8" x14ac:dyDescent="0.2">
      <c r="A89" s="33">
        <v>1000271</v>
      </c>
      <c r="B89" t="s">
        <v>90</v>
      </c>
      <c r="C89">
        <v>465</v>
      </c>
      <c r="D89">
        <v>450</v>
      </c>
      <c r="E89">
        <v>9</v>
      </c>
      <c r="F89">
        <v>160</v>
      </c>
      <c r="G89" s="30">
        <v>10000000</v>
      </c>
      <c r="H89">
        <v>1899</v>
      </c>
    </row>
    <row r="90" spans="1:8" x14ac:dyDescent="0.2">
      <c r="A90" s="33">
        <v>1000273</v>
      </c>
      <c r="B90" t="s">
        <v>89</v>
      </c>
      <c r="C90">
        <v>466</v>
      </c>
      <c r="D90">
        <v>367</v>
      </c>
      <c r="E90">
        <v>15</v>
      </c>
      <c r="F90">
        <v>165</v>
      </c>
      <c r="G90" s="30">
        <v>10000000</v>
      </c>
      <c r="H90">
        <v>2007</v>
      </c>
    </row>
    <row r="91" spans="1:8" x14ac:dyDescent="0.2">
      <c r="A91" s="33">
        <v>1000274</v>
      </c>
      <c r="B91" t="s">
        <v>90</v>
      </c>
      <c r="C91">
        <v>499</v>
      </c>
      <c r="D91">
        <v>413</v>
      </c>
      <c r="E91">
        <v>13</v>
      </c>
      <c r="F91">
        <v>157</v>
      </c>
      <c r="G91" s="30">
        <v>10000000</v>
      </c>
      <c r="H91">
        <v>1959</v>
      </c>
    </row>
    <row r="92" spans="1:8" x14ac:dyDescent="0.2">
      <c r="A92" s="33">
        <v>1000276</v>
      </c>
      <c r="B92" t="s">
        <v>90</v>
      </c>
      <c r="C92">
        <v>464</v>
      </c>
      <c r="D92">
        <v>371</v>
      </c>
      <c r="E92">
        <v>18</v>
      </c>
      <c r="F92">
        <v>179</v>
      </c>
      <c r="G92" s="30">
        <v>10000000</v>
      </c>
      <c r="H92">
        <v>1948</v>
      </c>
    </row>
    <row r="93" spans="1:8" x14ac:dyDescent="0.2">
      <c r="A93" s="33">
        <v>1000277</v>
      </c>
      <c r="B93" t="s">
        <v>89</v>
      </c>
      <c r="C93">
        <v>474</v>
      </c>
      <c r="D93">
        <v>448</v>
      </c>
      <c r="E93">
        <v>9</v>
      </c>
      <c r="F93">
        <v>169</v>
      </c>
      <c r="G93" s="30">
        <v>10000000</v>
      </c>
      <c r="H93">
        <v>2016</v>
      </c>
    </row>
    <row r="94" spans="1:8" x14ac:dyDescent="0.2">
      <c r="A94" s="33">
        <v>1000278</v>
      </c>
      <c r="B94" t="s">
        <v>89</v>
      </c>
      <c r="C94">
        <v>452</v>
      </c>
      <c r="D94">
        <v>424</v>
      </c>
      <c r="E94">
        <v>13</v>
      </c>
      <c r="F94">
        <v>194</v>
      </c>
      <c r="G94" s="30">
        <v>10000000</v>
      </c>
      <c r="H94">
        <v>1997</v>
      </c>
    </row>
    <row r="95" spans="1:8" x14ac:dyDescent="0.2">
      <c r="A95" s="33">
        <v>1000281</v>
      </c>
      <c r="B95" t="s">
        <v>90</v>
      </c>
      <c r="C95">
        <v>483</v>
      </c>
      <c r="D95">
        <v>404</v>
      </c>
      <c r="E95">
        <v>15</v>
      </c>
      <c r="F95">
        <v>129</v>
      </c>
      <c r="G95" s="30">
        <v>10000000</v>
      </c>
      <c r="H95">
        <v>2081</v>
      </c>
    </row>
    <row r="96" spans="1:8" x14ac:dyDescent="0.2">
      <c r="A96" s="33">
        <v>1000284</v>
      </c>
      <c r="B96" t="s">
        <v>90</v>
      </c>
      <c r="C96">
        <v>451</v>
      </c>
      <c r="D96">
        <v>426</v>
      </c>
      <c r="E96">
        <v>15</v>
      </c>
      <c r="F96">
        <v>125</v>
      </c>
      <c r="G96" s="30">
        <v>10000000</v>
      </c>
      <c r="H96">
        <v>2104</v>
      </c>
    </row>
    <row r="97" spans="1:8" x14ac:dyDescent="0.2">
      <c r="A97" s="33">
        <v>1000289</v>
      </c>
      <c r="B97" t="s">
        <v>89</v>
      </c>
      <c r="C97">
        <v>477</v>
      </c>
      <c r="D97">
        <v>431</v>
      </c>
      <c r="E97">
        <v>17</v>
      </c>
      <c r="F97">
        <v>133</v>
      </c>
      <c r="G97" s="30">
        <v>10000000</v>
      </c>
      <c r="H97">
        <v>2066</v>
      </c>
    </row>
    <row r="98" spans="1:8" x14ac:dyDescent="0.2">
      <c r="A98" s="33">
        <v>1000292</v>
      </c>
      <c r="B98" t="s">
        <v>90</v>
      </c>
      <c r="C98">
        <v>467</v>
      </c>
      <c r="D98">
        <v>353</v>
      </c>
      <c r="E98">
        <v>20</v>
      </c>
      <c r="F98">
        <v>154</v>
      </c>
      <c r="G98" s="30">
        <v>10000000</v>
      </c>
      <c r="H98">
        <v>2030</v>
      </c>
    </row>
    <row r="99" spans="1:8" x14ac:dyDescent="0.2">
      <c r="A99" s="33">
        <v>1000301</v>
      </c>
      <c r="B99" t="s">
        <v>90</v>
      </c>
      <c r="C99">
        <v>461</v>
      </c>
      <c r="D99">
        <v>361</v>
      </c>
      <c r="E99">
        <v>13</v>
      </c>
      <c r="F99">
        <v>126</v>
      </c>
      <c r="G99" s="30">
        <v>10000000</v>
      </c>
      <c r="H99">
        <v>2080</v>
      </c>
    </row>
    <row r="100" spans="1:8" x14ac:dyDescent="0.2">
      <c r="A100" s="33">
        <v>1000302</v>
      </c>
      <c r="B100" t="s">
        <v>90</v>
      </c>
      <c r="C100">
        <v>483</v>
      </c>
      <c r="D100">
        <v>421</v>
      </c>
      <c r="E100">
        <v>17</v>
      </c>
      <c r="F100">
        <v>114</v>
      </c>
      <c r="G100" s="30">
        <v>10000000</v>
      </c>
      <c r="H100">
        <v>1966</v>
      </c>
    </row>
    <row r="101" spans="1:8" x14ac:dyDescent="0.2">
      <c r="A101" s="33">
        <v>1000303</v>
      </c>
      <c r="B101" t="s">
        <v>89</v>
      </c>
      <c r="C101">
        <v>475</v>
      </c>
      <c r="D101">
        <v>373</v>
      </c>
      <c r="E101">
        <v>20</v>
      </c>
      <c r="F101">
        <v>159</v>
      </c>
      <c r="G101" s="30">
        <v>10000000</v>
      </c>
      <c r="H101">
        <v>1886</v>
      </c>
    </row>
    <row r="102" spans="1:8" x14ac:dyDescent="0.2">
      <c r="A102" s="33">
        <v>1000304</v>
      </c>
      <c r="B102" t="s">
        <v>90</v>
      </c>
      <c r="C102">
        <v>460</v>
      </c>
      <c r="D102">
        <v>361</v>
      </c>
      <c r="E102">
        <v>18</v>
      </c>
      <c r="F102">
        <v>105</v>
      </c>
      <c r="G102" s="30">
        <v>10000000</v>
      </c>
      <c r="H102">
        <v>1973</v>
      </c>
    </row>
    <row r="103" spans="1:8" x14ac:dyDescent="0.2">
      <c r="A103" s="33">
        <v>1000305</v>
      </c>
      <c r="B103" t="s">
        <v>89</v>
      </c>
      <c r="C103">
        <v>491</v>
      </c>
      <c r="D103">
        <v>436</v>
      </c>
      <c r="E103">
        <v>14</v>
      </c>
      <c r="F103">
        <v>194</v>
      </c>
      <c r="G103" s="30">
        <v>10000000</v>
      </c>
      <c r="H103">
        <v>1853</v>
      </c>
    </row>
    <row r="104" spans="1:8" x14ac:dyDescent="0.2">
      <c r="A104" s="33">
        <v>1000307</v>
      </c>
      <c r="B104" t="s">
        <v>89</v>
      </c>
      <c r="C104">
        <v>460</v>
      </c>
      <c r="D104">
        <v>434</v>
      </c>
      <c r="E104">
        <v>11</v>
      </c>
      <c r="F104">
        <v>103</v>
      </c>
      <c r="G104" s="30">
        <v>10000000</v>
      </c>
      <c r="H104">
        <v>1867</v>
      </c>
    </row>
    <row r="105" spans="1:8" x14ac:dyDescent="0.2">
      <c r="A105" s="33">
        <v>1000310</v>
      </c>
      <c r="B105" t="s">
        <v>89</v>
      </c>
      <c r="C105">
        <v>454</v>
      </c>
      <c r="D105">
        <v>359</v>
      </c>
      <c r="E105">
        <v>18</v>
      </c>
      <c r="F105">
        <v>102</v>
      </c>
      <c r="G105" s="30">
        <v>10000000</v>
      </c>
      <c r="H105">
        <v>1884</v>
      </c>
    </row>
    <row r="106" spans="1:8" x14ac:dyDescent="0.2">
      <c r="A106" s="33">
        <v>1000311</v>
      </c>
      <c r="B106" t="s">
        <v>90</v>
      </c>
      <c r="C106">
        <v>464</v>
      </c>
      <c r="D106">
        <v>405</v>
      </c>
      <c r="E106">
        <v>16</v>
      </c>
      <c r="F106">
        <v>137</v>
      </c>
      <c r="G106" s="30">
        <v>10000000</v>
      </c>
      <c r="H106">
        <v>2140</v>
      </c>
    </row>
    <row r="107" spans="1:8" x14ac:dyDescent="0.2">
      <c r="A107" s="33">
        <v>1000312</v>
      </c>
      <c r="B107" t="s">
        <v>90</v>
      </c>
      <c r="C107">
        <v>462</v>
      </c>
      <c r="D107">
        <v>398</v>
      </c>
      <c r="E107">
        <v>17</v>
      </c>
      <c r="F107">
        <v>169</v>
      </c>
      <c r="G107" s="30">
        <v>10000000</v>
      </c>
      <c r="H107">
        <v>1926</v>
      </c>
    </row>
    <row r="108" spans="1:8" x14ac:dyDescent="0.2">
      <c r="A108" s="33">
        <v>1000314</v>
      </c>
      <c r="B108" t="s">
        <v>90</v>
      </c>
      <c r="C108">
        <v>472</v>
      </c>
      <c r="D108">
        <v>417</v>
      </c>
      <c r="E108">
        <v>16</v>
      </c>
      <c r="F108">
        <v>121</v>
      </c>
      <c r="G108" s="30">
        <v>10000000</v>
      </c>
      <c r="H108">
        <v>2007</v>
      </c>
    </row>
    <row r="109" spans="1:8" x14ac:dyDescent="0.2">
      <c r="A109" s="33">
        <v>1000316</v>
      </c>
      <c r="B109" t="s">
        <v>90</v>
      </c>
      <c r="C109">
        <v>466</v>
      </c>
      <c r="D109">
        <v>450</v>
      </c>
      <c r="E109">
        <v>17</v>
      </c>
      <c r="F109">
        <v>138</v>
      </c>
      <c r="G109" s="30">
        <v>10000000</v>
      </c>
      <c r="H109">
        <v>1901</v>
      </c>
    </row>
    <row r="110" spans="1:8" x14ac:dyDescent="0.2">
      <c r="A110" s="33">
        <v>1000319</v>
      </c>
      <c r="B110" t="s">
        <v>90</v>
      </c>
      <c r="C110">
        <v>487</v>
      </c>
      <c r="D110">
        <v>381</v>
      </c>
      <c r="E110">
        <v>8</v>
      </c>
      <c r="F110">
        <v>175</v>
      </c>
      <c r="G110" s="30">
        <v>10000000</v>
      </c>
      <c r="H110">
        <v>2097</v>
      </c>
    </row>
    <row r="111" spans="1:8" x14ac:dyDescent="0.2">
      <c r="A111" s="33">
        <v>1000323</v>
      </c>
      <c r="B111" t="s">
        <v>89</v>
      </c>
      <c r="C111">
        <v>450</v>
      </c>
      <c r="D111">
        <v>426</v>
      </c>
      <c r="E111">
        <v>14</v>
      </c>
      <c r="F111">
        <v>150</v>
      </c>
      <c r="G111" s="30">
        <v>10000000</v>
      </c>
      <c r="H111">
        <v>1995</v>
      </c>
    </row>
    <row r="112" spans="1:8" x14ac:dyDescent="0.2">
      <c r="A112" s="33">
        <v>1000324</v>
      </c>
      <c r="B112" t="s">
        <v>90</v>
      </c>
      <c r="C112">
        <v>492</v>
      </c>
      <c r="D112">
        <v>406</v>
      </c>
      <c r="E112">
        <v>12</v>
      </c>
      <c r="F112">
        <v>116</v>
      </c>
      <c r="G112" s="30">
        <v>10000000</v>
      </c>
      <c r="H112">
        <v>2135</v>
      </c>
    </row>
    <row r="113" spans="1:8" x14ac:dyDescent="0.2">
      <c r="A113" s="33">
        <v>1000327</v>
      </c>
      <c r="B113" t="s">
        <v>90</v>
      </c>
      <c r="C113">
        <v>452</v>
      </c>
      <c r="D113">
        <v>447</v>
      </c>
      <c r="E113">
        <v>17</v>
      </c>
      <c r="F113">
        <v>107</v>
      </c>
      <c r="G113" s="30">
        <v>10000000</v>
      </c>
      <c r="H113">
        <v>1859</v>
      </c>
    </row>
    <row r="114" spans="1:8" x14ac:dyDescent="0.2">
      <c r="A114" s="33">
        <v>1000333</v>
      </c>
      <c r="B114" t="s">
        <v>89</v>
      </c>
      <c r="C114">
        <v>458</v>
      </c>
      <c r="D114">
        <v>371</v>
      </c>
      <c r="E114">
        <v>13</v>
      </c>
      <c r="F114">
        <v>132</v>
      </c>
      <c r="G114" s="30">
        <v>10000000</v>
      </c>
      <c r="H114">
        <v>1931</v>
      </c>
    </row>
    <row r="115" spans="1:8" x14ac:dyDescent="0.2">
      <c r="A115" s="33">
        <v>1000334</v>
      </c>
      <c r="B115" t="s">
        <v>90</v>
      </c>
      <c r="C115">
        <v>473</v>
      </c>
      <c r="D115">
        <v>432</v>
      </c>
      <c r="E115">
        <v>18</v>
      </c>
      <c r="F115">
        <v>166</v>
      </c>
      <c r="G115" s="30">
        <v>10000000</v>
      </c>
      <c r="H115">
        <v>1964</v>
      </c>
    </row>
    <row r="116" spans="1:8" x14ac:dyDescent="0.2">
      <c r="A116" s="33">
        <v>1000335</v>
      </c>
      <c r="B116" t="s">
        <v>89</v>
      </c>
      <c r="C116">
        <v>472</v>
      </c>
      <c r="D116">
        <v>410</v>
      </c>
      <c r="E116">
        <v>20</v>
      </c>
      <c r="F116">
        <v>182</v>
      </c>
      <c r="G116" s="30">
        <v>10000000</v>
      </c>
      <c r="H116">
        <v>2145</v>
      </c>
    </row>
    <row r="117" spans="1:8" x14ac:dyDescent="0.2">
      <c r="A117" s="33">
        <v>1000337</v>
      </c>
      <c r="B117" t="s">
        <v>90</v>
      </c>
      <c r="C117">
        <v>462</v>
      </c>
      <c r="D117">
        <v>385</v>
      </c>
      <c r="E117">
        <v>15</v>
      </c>
      <c r="F117">
        <v>144</v>
      </c>
      <c r="G117" s="30">
        <v>10000000</v>
      </c>
      <c r="H117">
        <v>2036</v>
      </c>
    </row>
    <row r="118" spans="1:8" x14ac:dyDescent="0.2">
      <c r="A118" s="33">
        <v>1000339</v>
      </c>
      <c r="B118" t="s">
        <v>89</v>
      </c>
      <c r="C118">
        <v>493</v>
      </c>
      <c r="D118">
        <v>396</v>
      </c>
      <c r="E118">
        <v>14</v>
      </c>
      <c r="F118">
        <v>179</v>
      </c>
      <c r="G118" s="30">
        <v>10000000</v>
      </c>
      <c r="H118">
        <v>2091</v>
      </c>
    </row>
    <row r="119" spans="1:8" x14ac:dyDescent="0.2">
      <c r="A119" s="33">
        <v>1000341</v>
      </c>
      <c r="B119" t="s">
        <v>90</v>
      </c>
      <c r="C119">
        <v>498</v>
      </c>
      <c r="D119">
        <v>388</v>
      </c>
      <c r="E119">
        <v>14</v>
      </c>
      <c r="F119">
        <v>143</v>
      </c>
      <c r="G119" s="30">
        <v>10000000</v>
      </c>
      <c r="H119">
        <v>1855</v>
      </c>
    </row>
    <row r="120" spans="1:8" x14ac:dyDescent="0.2">
      <c r="A120" s="33">
        <v>1000344</v>
      </c>
      <c r="B120" t="s">
        <v>89</v>
      </c>
      <c r="C120">
        <v>458</v>
      </c>
      <c r="D120">
        <v>391</v>
      </c>
      <c r="E120">
        <v>12</v>
      </c>
      <c r="F120">
        <v>109</v>
      </c>
      <c r="G120" s="30">
        <v>10000000</v>
      </c>
      <c r="H120">
        <v>1981</v>
      </c>
    </row>
    <row r="121" spans="1:8" x14ac:dyDescent="0.2">
      <c r="A121" s="33">
        <v>1000349</v>
      </c>
      <c r="B121" t="s">
        <v>90</v>
      </c>
      <c r="C121">
        <v>459</v>
      </c>
      <c r="D121">
        <v>350</v>
      </c>
      <c r="E121">
        <v>14</v>
      </c>
      <c r="F121">
        <v>140</v>
      </c>
      <c r="G121" s="30">
        <v>10000000</v>
      </c>
      <c r="H121">
        <v>1965</v>
      </c>
    </row>
    <row r="122" spans="1:8" x14ac:dyDescent="0.2">
      <c r="A122" s="33">
        <v>1000350</v>
      </c>
      <c r="B122" t="s">
        <v>90</v>
      </c>
      <c r="C122">
        <v>461</v>
      </c>
      <c r="D122">
        <v>423</v>
      </c>
      <c r="E122">
        <v>10</v>
      </c>
      <c r="F122">
        <v>124</v>
      </c>
      <c r="G122" s="30">
        <v>10000000</v>
      </c>
      <c r="H122">
        <v>2076</v>
      </c>
    </row>
    <row r="123" spans="1:8" x14ac:dyDescent="0.2">
      <c r="A123" s="33">
        <v>1000352</v>
      </c>
      <c r="B123" t="s">
        <v>90</v>
      </c>
      <c r="C123">
        <v>478</v>
      </c>
      <c r="D123">
        <v>421</v>
      </c>
      <c r="E123">
        <v>10</v>
      </c>
      <c r="F123">
        <v>157</v>
      </c>
      <c r="G123" s="30">
        <v>10000000</v>
      </c>
      <c r="H123">
        <v>1984</v>
      </c>
    </row>
    <row r="124" spans="1:8" x14ac:dyDescent="0.2">
      <c r="A124" s="33">
        <v>1000355</v>
      </c>
      <c r="B124" t="s">
        <v>90</v>
      </c>
      <c r="C124">
        <v>482</v>
      </c>
      <c r="D124">
        <v>414</v>
      </c>
      <c r="E124">
        <v>12</v>
      </c>
      <c r="F124">
        <v>197</v>
      </c>
      <c r="G124" s="30">
        <v>10000000</v>
      </c>
      <c r="H124">
        <v>1977</v>
      </c>
    </row>
    <row r="125" spans="1:8" x14ac:dyDescent="0.2">
      <c r="A125" s="33">
        <v>1000363</v>
      </c>
      <c r="B125" t="s">
        <v>89</v>
      </c>
      <c r="C125">
        <v>470</v>
      </c>
      <c r="D125">
        <v>394</v>
      </c>
      <c r="E125">
        <v>11</v>
      </c>
      <c r="F125">
        <v>129</v>
      </c>
      <c r="G125" s="30">
        <v>10000000</v>
      </c>
      <c r="H125">
        <v>1966</v>
      </c>
    </row>
    <row r="126" spans="1:8" x14ac:dyDescent="0.2">
      <c r="A126" s="33">
        <v>1000365</v>
      </c>
      <c r="B126" t="s">
        <v>89</v>
      </c>
      <c r="C126">
        <v>467</v>
      </c>
      <c r="D126">
        <v>370</v>
      </c>
      <c r="E126">
        <v>17</v>
      </c>
      <c r="F126">
        <v>125</v>
      </c>
      <c r="G126" s="30">
        <v>10000000</v>
      </c>
      <c r="H126">
        <v>2093</v>
      </c>
    </row>
    <row r="127" spans="1:8" x14ac:dyDescent="0.2">
      <c r="A127" s="33">
        <v>1000366</v>
      </c>
      <c r="B127" t="s">
        <v>89</v>
      </c>
      <c r="C127">
        <v>467</v>
      </c>
      <c r="D127">
        <v>403</v>
      </c>
      <c r="E127">
        <v>20</v>
      </c>
      <c r="F127">
        <v>115</v>
      </c>
      <c r="G127" s="30">
        <v>10000000</v>
      </c>
      <c r="H127">
        <v>2122</v>
      </c>
    </row>
    <row r="128" spans="1:8" x14ac:dyDescent="0.2">
      <c r="A128" s="33">
        <v>1000372</v>
      </c>
      <c r="B128" t="s">
        <v>90</v>
      </c>
      <c r="C128">
        <v>483</v>
      </c>
      <c r="D128">
        <v>415</v>
      </c>
      <c r="E128">
        <v>10</v>
      </c>
      <c r="F128">
        <v>193</v>
      </c>
      <c r="G128" s="30">
        <v>10000000</v>
      </c>
      <c r="H128">
        <v>1880</v>
      </c>
    </row>
    <row r="129" spans="1:8" x14ac:dyDescent="0.2">
      <c r="A129" s="33">
        <v>1000373</v>
      </c>
      <c r="B129" t="s">
        <v>90</v>
      </c>
      <c r="C129">
        <v>480</v>
      </c>
      <c r="D129">
        <v>430</v>
      </c>
      <c r="E129">
        <v>10</v>
      </c>
      <c r="F129">
        <v>115</v>
      </c>
      <c r="G129" s="30">
        <v>10000000</v>
      </c>
      <c r="H129">
        <v>1897</v>
      </c>
    </row>
    <row r="130" spans="1:8" x14ac:dyDescent="0.2">
      <c r="A130" s="33">
        <v>1000374</v>
      </c>
      <c r="B130" t="s">
        <v>90</v>
      </c>
      <c r="C130">
        <v>475</v>
      </c>
      <c r="D130">
        <v>412</v>
      </c>
      <c r="E130">
        <v>13</v>
      </c>
      <c r="F130">
        <v>159</v>
      </c>
      <c r="G130" s="30">
        <v>10000000</v>
      </c>
      <c r="H130">
        <v>2089</v>
      </c>
    </row>
    <row r="131" spans="1:8" x14ac:dyDescent="0.2">
      <c r="A131" s="33">
        <v>1000375</v>
      </c>
      <c r="B131" t="s">
        <v>89</v>
      </c>
      <c r="C131">
        <v>457</v>
      </c>
      <c r="D131">
        <v>373</v>
      </c>
      <c r="E131">
        <v>11</v>
      </c>
      <c r="F131">
        <v>118</v>
      </c>
      <c r="G131" s="30">
        <v>10000000</v>
      </c>
      <c r="H131">
        <v>2103</v>
      </c>
    </row>
    <row r="132" spans="1:8" x14ac:dyDescent="0.2">
      <c r="A132" s="33">
        <v>1000380</v>
      </c>
      <c r="B132" t="s">
        <v>90</v>
      </c>
      <c r="C132">
        <v>498</v>
      </c>
      <c r="D132">
        <v>378</v>
      </c>
      <c r="E132">
        <v>17</v>
      </c>
      <c r="F132">
        <v>179</v>
      </c>
      <c r="G132" s="30">
        <v>10000000</v>
      </c>
      <c r="H132">
        <v>1907</v>
      </c>
    </row>
    <row r="133" spans="1:8" x14ac:dyDescent="0.2">
      <c r="A133" s="33">
        <v>1000381</v>
      </c>
      <c r="B133" t="s">
        <v>89</v>
      </c>
      <c r="C133">
        <v>457</v>
      </c>
      <c r="D133">
        <v>424</v>
      </c>
      <c r="E133">
        <v>15</v>
      </c>
      <c r="F133">
        <v>182</v>
      </c>
      <c r="G133" s="30">
        <v>10000000</v>
      </c>
      <c r="H133">
        <v>2010</v>
      </c>
    </row>
    <row r="134" spans="1:8" x14ac:dyDescent="0.2">
      <c r="A134" s="33">
        <v>1000384</v>
      </c>
      <c r="B134" t="s">
        <v>89</v>
      </c>
      <c r="C134">
        <v>468</v>
      </c>
      <c r="D134">
        <v>366</v>
      </c>
      <c r="E134">
        <v>19</v>
      </c>
      <c r="F134">
        <v>128</v>
      </c>
      <c r="G134" s="30">
        <v>10000000</v>
      </c>
      <c r="H134">
        <v>1973</v>
      </c>
    </row>
    <row r="135" spans="1:8" x14ac:dyDescent="0.2">
      <c r="A135" s="33">
        <v>1000385</v>
      </c>
      <c r="B135" t="s">
        <v>90</v>
      </c>
      <c r="C135">
        <v>484</v>
      </c>
      <c r="D135">
        <v>362</v>
      </c>
      <c r="E135">
        <v>18</v>
      </c>
      <c r="F135">
        <v>159</v>
      </c>
      <c r="G135" s="30">
        <v>10000000</v>
      </c>
      <c r="H135">
        <v>1980</v>
      </c>
    </row>
    <row r="136" spans="1:8" x14ac:dyDescent="0.2">
      <c r="A136" s="33">
        <v>1000386</v>
      </c>
      <c r="B136" t="s">
        <v>89</v>
      </c>
      <c r="C136">
        <v>456</v>
      </c>
      <c r="D136">
        <v>442</v>
      </c>
      <c r="E136">
        <v>9</v>
      </c>
      <c r="F136">
        <v>188</v>
      </c>
      <c r="G136" s="30">
        <v>10000000</v>
      </c>
      <c r="H136">
        <v>1917</v>
      </c>
    </row>
    <row r="137" spans="1:8" x14ac:dyDescent="0.2">
      <c r="A137" s="33">
        <v>1000388</v>
      </c>
      <c r="B137" t="s">
        <v>89</v>
      </c>
      <c r="C137">
        <v>452</v>
      </c>
      <c r="D137">
        <v>410</v>
      </c>
      <c r="E137">
        <v>20</v>
      </c>
      <c r="F137">
        <v>160</v>
      </c>
      <c r="G137" s="30">
        <v>10000000</v>
      </c>
      <c r="H137">
        <v>1959</v>
      </c>
    </row>
    <row r="138" spans="1:8" x14ac:dyDescent="0.2">
      <c r="A138" s="33">
        <v>1000389</v>
      </c>
      <c r="B138" t="s">
        <v>89</v>
      </c>
      <c r="C138">
        <v>456</v>
      </c>
      <c r="D138">
        <v>436</v>
      </c>
      <c r="E138">
        <v>13</v>
      </c>
      <c r="F138">
        <v>187</v>
      </c>
      <c r="G138" s="30">
        <v>10000000</v>
      </c>
      <c r="H138">
        <v>1893</v>
      </c>
    </row>
    <row r="139" spans="1:8" x14ac:dyDescent="0.2">
      <c r="A139" s="33">
        <v>1000391</v>
      </c>
      <c r="B139" t="s">
        <v>90</v>
      </c>
      <c r="C139">
        <v>478</v>
      </c>
      <c r="D139">
        <v>355</v>
      </c>
      <c r="E139">
        <v>20</v>
      </c>
      <c r="F139">
        <v>130</v>
      </c>
      <c r="G139" s="30">
        <v>10000000</v>
      </c>
      <c r="H139">
        <v>2132</v>
      </c>
    </row>
    <row r="140" spans="1:8" x14ac:dyDescent="0.2">
      <c r="A140" s="33">
        <v>1000392</v>
      </c>
      <c r="B140" t="s">
        <v>90</v>
      </c>
      <c r="C140">
        <v>461</v>
      </c>
      <c r="D140">
        <v>413</v>
      </c>
      <c r="E140">
        <v>17</v>
      </c>
      <c r="F140">
        <v>105</v>
      </c>
      <c r="G140" s="30">
        <v>10000000</v>
      </c>
      <c r="H140">
        <v>2095</v>
      </c>
    </row>
    <row r="141" spans="1:8" x14ac:dyDescent="0.2">
      <c r="A141" s="33">
        <v>1000395</v>
      </c>
      <c r="B141" t="s">
        <v>89</v>
      </c>
      <c r="C141">
        <v>486</v>
      </c>
      <c r="D141">
        <v>384</v>
      </c>
      <c r="E141">
        <v>17</v>
      </c>
      <c r="F141">
        <v>121</v>
      </c>
      <c r="G141" s="30">
        <v>10000000</v>
      </c>
      <c r="H141">
        <v>2045</v>
      </c>
    </row>
    <row r="142" spans="1:8" x14ac:dyDescent="0.2">
      <c r="A142" s="33">
        <v>1000396</v>
      </c>
      <c r="B142" t="s">
        <v>89</v>
      </c>
      <c r="C142">
        <v>495</v>
      </c>
      <c r="D142">
        <v>383</v>
      </c>
      <c r="E142">
        <v>18</v>
      </c>
      <c r="F142">
        <v>165</v>
      </c>
      <c r="G142" s="30">
        <v>10000000</v>
      </c>
      <c r="H142">
        <v>1929</v>
      </c>
    </row>
    <row r="143" spans="1:8" x14ac:dyDescent="0.2">
      <c r="A143" s="33">
        <v>1000398</v>
      </c>
      <c r="B143" t="s">
        <v>90</v>
      </c>
      <c r="C143">
        <v>464</v>
      </c>
      <c r="D143">
        <v>428</v>
      </c>
      <c r="E143">
        <v>17</v>
      </c>
      <c r="F143">
        <v>193</v>
      </c>
      <c r="G143" s="30">
        <v>10000000</v>
      </c>
      <c r="H143">
        <v>1972</v>
      </c>
    </row>
    <row r="144" spans="1:8" x14ac:dyDescent="0.2">
      <c r="A144" s="33">
        <v>1000399</v>
      </c>
      <c r="B144" t="s">
        <v>89</v>
      </c>
      <c r="C144">
        <v>490</v>
      </c>
      <c r="D144">
        <v>431</v>
      </c>
      <c r="E144">
        <v>20</v>
      </c>
      <c r="F144">
        <v>100</v>
      </c>
      <c r="G144" s="30">
        <v>10000000</v>
      </c>
      <c r="H144">
        <v>1940</v>
      </c>
    </row>
    <row r="145" spans="1:8" x14ac:dyDescent="0.2">
      <c r="A145" s="33">
        <v>1000400</v>
      </c>
      <c r="B145" t="s">
        <v>90</v>
      </c>
      <c r="C145">
        <v>453</v>
      </c>
      <c r="D145">
        <v>405</v>
      </c>
      <c r="E145">
        <v>9</v>
      </c>
      <c r="F145">
        <v>127</v>
      </c>
      <c r="G145" s="30">
        <v>10000000</v>
      </c>
      <c r="H145">
        <v>2004</v>
      </c>
    </row>
    <row r="146" spans="1:8" x14ac:dyDescent="0.2">
      <c r="A146" s="33">
        <v>1000401</v>
      </c>
      <c r="B146" t="s">
        <v>90</v>
      </c>
      <c r="C146">
        <v>469</v>
      </c>
      <c r="D146">
        <v>445</v>
      </c>
      <c r="E146">
        <v>18</v>
      </c>
      <c r="F146">
        <v>156</v>
      </c>
      <c r="G146" s="30">
        <v>10000000</v>
      </c>
      <c r="H146">
        <v>1978</v>
      </c>
    </row>
    <row r="147" spans="1:8" x14ac:dyDescent="0.2">
      <c r="A147" s="33">
        <v>1000404</v>
      </c>
      <c r="B147" t="s">
        <v>89</v>
      </c>
      <c r="C147">
        <v>480</v>
      </c>
      <c r="D147">
        <v>357</v>
      </c>
      <c r="E147">
        <v>13</v>
      </c>
      <c r="F147">
        <v>144</v>
      </c>
      <c r="G147" s="30">
        <v>10000000</v>
      </c>
      <c r="H147">
        <v>2150</v>
      </c>
    </row>
    <row r="148" spans="1:8" x14ac:dyDescent="0.2">
      <c r="A148" s="33">
        <v>1000405</v>
      </c>
      <c r="B148" t="s">
        <v>90</v>
      </c>
      <c r="C148">
        <v>458</v>
      </c>
      <c r="D148">
        <v>402</v>
      </c>
      <c r="E148">
        <v>10</v>
      </c>
      <c r="F148">
        <v>185</v>
      </c>
      <c r="G148" s="30">
        <v>10000000</v>
      </c>
      <c r="H148">
        <v>1948</v>
      </c>
    </row>
    <row r="149" spans="1:8" x14ac:dyDescent="0.2">
      <c r="A149" s="33">
        <v>1000407</v>
      </c>
      <c r="B149" t="s">
        <v>90</v>
      </c>
      <c r="C149">
        <v>500</v>
      </c>
      <c r="D149">
        <v>409</v>
      </c>
      <c r="E149">
        <v>18</v>
      </c>
      <c r="F149">
        <v>129</v>
      </c>
      <c r="G149" s="30">
        <v>10000000</v>
      </c>
      <c r="H149">
        <v>2109</v>
      </c>
    </row>
    <row r="150" spans="1:8" x14ac:dyDescent="0.2">
      <c r="A150" s="33">
        <v>1000408</v>
      </c>
      <c r="B150" t="s">
        <v>89</v>
      </c>
      <c r="C150">
        <v>463</v>
      </c>
      <c r="D150">
        <v>382</v>
      </c>
      <c r="E150">
        <v>12</v>
      </c>
      <c r="F150">
        <v>140</v>
      </c>
      <c r="G150" s="30">
        <v>10000000</v>
      </c>
      <c r="H150">
        <v>2146</v>
      </c>
    </row>
    <row r="151" spans="1:8" x14ac:dyDescent="0.2">
      <c r="A151" s="33">
        <v>1000409</v>
      </c>
      <c r="B151" t="s">
        <v>89</v>
      </c>
      <c r="C151">
        <v>482</v>
      </c>
      <c r="D151">
        <v>359</v>
      </c>
      <c r="E151">
        <v>13</v>
      </c>
      <c r="F151">
        <v>194</v>
      </c>
      <c r="G151" s="30">
        <v>10000000</v>
      </c>
      <c r="H151">
        <v>2086</v>
      </c>
    </row>
    <row r="152" spans="1:8" x14ac:dyDescent="0.2">
      <c r="A152" s="33">
        <v>1000410</v>
      </c>
      <c r="B152" t="s">
        <v>89</v>
      </c>
      <c r="C152">
        <v>498</v>
      </c>
      <c r="D152">
        <v>384</v>
      </c>
      <c r="E152">
        <v>10</v>
      </c>
      <c r="F152">
        <v>132</v>
      </c>
      <c r="G152" s="30">
        <v>10000000</v>
      </c>
      <c r="H152">
        <v>1861</v>
      </c>
    </row>
    <row r="153" spans="1:8" x14ac:dyDescent="0.2">
      <c r="A153" s="33">
        <v>1000411</v>
      </c>
      <c r="B153" t="s">
        <v>90</v>
      </c>
      <c r="C153">
        <v>490</v>
      </c>
      <c r="D153">
        <v>410</v>
      </c>
      <c r="E153">
        <v>10</v>
      </c>
      <c r="F153">
        <v>155</v>
      </c>
      <c r="G153" s="30">
        <v>10000000</v>
      </c>
      <c r="H153">
        <v>2106</v>
      </c>
    </row>
    <row r="154" spans="1:8" x14ac:dyDescent="0.2">
      <c r="A154" s="33">
        <v>1000413</v>
      </c>
      <c r="B154" t="s">
        <v>90</v>
      </c>
      <c r="C154">
        <v>498</v>
      </c>
      <c r="D154">
        <v>409</v>
      </c>
      <c r="E154">
        <v>14</v>
      </c>
      <c r="F154">
        <v>152</v>
      </c>
      <c r="G154" s="30">
        <v>10000000</v>
      </c>
      <c r="H154">
        <v>2087</v>
      </c>
    </row>
    <row r="155" spans="1:8" x14ac:dyDescent="0.2">
      <c r="A155" s="33">
        <v>1000414</v>
      </c>
      <c r="B155" t="s">
        <v>89</v>
      </c>
      <c r="C155">
        <v>467</v>
      </c>
      <c r="D155">
        <v>450</v>
      </c>
      <c r="E155">
        <v>18</v>
      </c>
      <c r="F155">
        <v>195</v>
      </c>
      <c r="G155" s="30">
        <v>10000000</v>
      </c>
      <c r="H155">
        <v>1975</v>
      </c>
    </row>
    <row r="156" spans="1:8" x14ac:dyDescent="0.2">
      <c r="A156" s="33">
        <v>1000418</v>
      </c>
      <c r="B156" t="s">
        <v>89</v>
      </c>
      <c r="C156">
        <v>458</v>
      </c>
      <c r="D156">
        <v>387</v>
      </c>
      <c r="E156">
        <v>13</v>
      </c>
      <c r="F156">
        <v>132</v>
      </c>
      <c r="G156" s="30">
        <v>10000000</v>
      </c>
      <c r="H156">
        <v>1974</v>
      </c>
    </row>
    <row r="157" spans="1:8" x14ac:dyDescent="0.2">
      <c r="A157" s="33">
        <v>1000427</v>
      </c>
      <c r="B157" t="s">
        <v>89</v>
      </c>
      <c r="C157">
        <v>453</v>
      </c>
      <c r="D157">
        <v>401</v>
      </c>
      <c r="E157">
        <v>13</v>
      </c>
      <c r="F157">
        <v>159</v>
      </c>
      <c r="G157" s="30">
        <v>10000000</v>
      </c>
      <c r="H157">
        <v>1970</v>
      </c>
    </row>
    <row r="158" spans="1:8" x14ac:dyDescent="0.2">
      <c r="A158" s="33">
        <v>1000432</v>
      </c>
      <c r="B158" t="s">
        <v>89</v>
      </c>
      <c r="C158">
        <v>494</v>
      </c>
      <c r="D158">
        <v>448</v>
      </c>
      <c r="E158">
        <v>12</v>
      </c>
      <c r="F158">
        <v>144</v>
      </c>
      <c r="G158" s="30">
        <v>10000000</v>
      </c>
      <c r="H158">
        <v>1926</v>
      </c>
    </row>
    <row r="159" spans="1:8" x14ac:dyDescent="0.2">
      <c r="A159" s="33">
        <v>1000433</v>
      </c>
      <c r="B159" t="s">
        <v>90</v>
      </c>
      <c r="C159">
        <v>483</v>
      </c>
      <c r="D159">
        <v>379</v>
      </c>
      <c r="E159">
        <v>16</v>
      </c>
      <c r="F159">
        <v>130</v>
      </c>
      <c r="G159" s="30">
        <v>10000000</v>
      </c>
      <c r="H159">
        <v>1941</v>
      </c>
    </row>
    <row r="160" spans="1:8" x14ac:dyDescent="0.2">
      <c r="A160" s="33">
        <v>1000434</v>
      </c>
      <c r="B160" t="s">
        <v>90</v>
      </c>
      <c r="C160">
        <v>475</v>
      </c>
      <c r="D160">
        <v>364</v>
      </c>
      <c r="E160">
        <v>15</v>
      </c>
      <c r="F160">
        <v>125</v>
      </c>
      <c r="G160" s="30">
        <v>10000000</v>
      </c>
      <c r="H160">
        <v>1919</v>
      </c>
    </row>
    <row r="161" spans="1:8" x14ac:dyDescent="0.2">
      <c r="A161" s="33">
        <v>1000439</v>
      </c>
      <c r="B161" t="s">
        <v>90</v>
      </c>
      <c r="C161">
        <v>491</v>
      </c>
      <c r="D161">
        <v>438</v>
      </c>
      <c r="E161">
        <v>15</v>
      </c>
      <c r="F161">
        <v>153</v>
      </c>
      <c r="G161" s="30">
        <v>10000000</v>
      </c>
      <c r="H161">
        <v>2113</v>
      </c>
    </row>
    <row r="162" spans="1:8" x14ac:dyDescent="0.2">
      <c r="A162" s="33">
        <v>1000443</v>
      </c>
      <c r="B162" t="s">
        <v>89</v>
      </c>
      <c r="C162">
        <v>483</v>
      </c>
      <c r="D162">
        <v>379</v>
      </c>
      <c r="E162">
        <v>10</v>
      </c>
      <c r="F162">
        <v>170</v>
      </c>
      <c r="G162" s="30">
        <v>10000000</v>
      </c>
      <c r="H162">
        <v>1926</v>
      </c>
    </row>
    <row r="163" spans="1:8" x14ac:dyDescent="0.2">
      <c r="A163" s="33">
        <v>1000444</v>
      </c>
      <c r="B163" t="s">
        <v>90</v>
      </c>
      <c r="C163">
        <v>475</v>
      </c>
      <c r="D163">
        <v>419</v>
      </c>
      <c r="E163">
        <v>19</v>
      </c>
      <c r="F163">
        <v>146</v>
      </c>
      <c r="G163" s="30">
        <v>10000000</v>
      </c>
      <c r="H163">
        <v>2015</v>
      </c>
    </row>
    <row r="164" spans="1:8" x14ac:dyDescent="0.2">
      <c r="A164" s="33">
        <v>1000445</v>
      </c>
      <c r="B164" t="s">
        <v>89</v>
      </c>
      <c r="C164">
        <v>498</v>
      </c>
      <c r="D164">
        <v>368</v>
      </c>
      <c r="E164">
        <v>14</v>
      </c>
      <c r="F164">
        <v>122</v>
      </c>
      <c r="G164" s="30">
        <v>10000000</v>
      </c>
      <c r="H164">
        <v>1911</v>
      </c>
    </row>
    <row r="165" spans="1:8" x14ac:dyDescent="0.2">
      <c r="A165" s="33">
        <v>1000446</v>
      </c>
      <c r="B165" t="s">
        <v>90</v>
      </c>
      <c r="C165">
        <v>459</v>
      </c>
      <c r="D165">
        <v>412</v>
      </c>
      <c r="E165">
        <v>14</v>
      </c>
      <c r="F165">
        <v>119</v>
      </c>
      <c r="G165" s="30">
        <v>10000000</v>
      </c>
      <c r="H165">
        <v>2016</v>
      </c>
    </row>
    <row r="166" spans="1:8" x14ac:dyDescent="0.2">
      <c r="A166" s="33">
        <v>1000448</v>
      </c>
      <c r="B166" t="s">
        <v>90</v>
      </c>
      <c r="C166">
        <v>466</v>
      </c>
      <c r="D166">
        <v>372</v>
      </c>
      <c r="E166">
        <v>12</v>
      </c>
      <c r="F166">
        <v>124</v>
      </c>
      <c r="G166" s="30">
        <v>10000000</v>
      </c>
      <c r="H166">
        <v>1884</v>
      </c>
    </row>
    <row r="167" spans="1:8" x14ac:dyDescent="0.2">
      <c r="A167" s="33">
        <v>1000449</v>
      </c>
      <c r="B167" t="s">
        <v>90</v>
      </c>
      <c r="C167">
        <v>466</v>
      </c>
      <c r="D167">
        <v>383</v>
      </c>
      <c r="E167">
        <v>15</v>
      </c>
      <c r="F167">
        <v>141</v>
      </c>
      <c r="G167" s="30">
        <v>10000000</v>
      </c>
      <c r="H167">
        <v>2043</v>
      </c>
    </row>
    <row r="168" spans="1:8" x14ac:dyDescent="0.2">
      <c r="A168" s="33">
        <v>1000451</v>
      </c>
      <c r="B168" t="s">
        <v>89</v>
      </c>
      <c r="C168">
        <v>477</v>
      </c>
      <c r="D168">
        <v>374</v>
      </c>
      <c r="E168">
        <v>15</v>
      </c>
      <c r="F168">
        <v>111</v>
      </c>
      <c r="G168" s="30">
        <v>10000000</v>
      </c>
      <c r="H168">
        <v>1898</v>
      </c>
    </row>
    <row r="169" spans="1:8" x14ac:dyDescent="0.2">
      <c r="A169" s="33">
        <v>1000452</v>
      </c>
      <c r="B169" t="s">
        <v>89</v>
      </c>
      <c r="C169">
        <v>491</v>
      </c>
      <c r="D169">
        <v>405</v>
      </c>
      <c r="E169">
        <v>12</v>
      </c>
      <c r="F169">
        <v>160</v>
      </c>
      <c r="G169" s="30">
        <v>10000000</v>
      </c>
      <c r="H169">
        <v>1888</v>
      </c>
    </row>
    <row r="170" spans="1:8" x14ac:dyDescent="0.2">
      <c r="A170" s="33">
        <v>1000457</v>
      </c>
      <c r="B170" t="s">
        <v>90</v>
      </c>
      <c r="C170">
        <v>466</v>
      </c>
      <c r="D170">
        <v>370</v>
      </c>
      <c r="E170">
        <v>18</v>
      </c>
      <c r="F170">
        <v>183</v>
      </c>
      <c r="G170" s="30">
        <v>10000000</v>
      </c>
      <c r="H170">
        <v>2046</v>
      </c>
    </row>
    <row r="171" spans="1:8" x14ac:dyDescent="0.2">
      <c r="A171" s="33">
        <v>1000458</v>
      </c>
      <c r="B171" t="s">
        <v>89</v>
      </c>
      <c r="C171">
        <v>493</v>
      </c>
      <c r="D171">
        <v>425</v>
      </c>
      <c r="E171">
        <v>12</v>
      </c>
      <c r="F171">
        <v>173</v>
      </c>
      <c r="G171" s="30">
        <v>10000000</v>
      </c>
      <c r="H171">
        <v>1921</v>
      </c>
    </row>
    <row r="172" spans="1:8" x14ac:dyDescent="0.2">
      <c r="A172" s="33">
        <v>1000462</v>
      </c>
      <c r="B172" t="s">
        <v>89</v>
      </c>
      <c r="C172">
        <v>474</v>
      </c>
      <c r="D172">
        <v>428</v>
      </c>
      <c r="E172">
        <v>20</v>
      </c>
      <c r="F172">
        <v>103</v>
      </c>
      <c r="G172" s="30">
        <v>10000000</v>
      </c>
      <c r="H172">
        <v>2144</v>
      </c>
    </row>
    <row r="173" spans="1:8" x14ac:dyDescent="0.2">
      <c r="A173" s="33">
        <v>1000467</v>
      </c>
      <c r="B173" t="s">
        <v>90</v>
      </c>
      <c r="C173">
        <v>472</v>
      </c>
      <c r="D173">
        <v>394</v>
      </c>
      <c r="E173">
        <v>8</v>
      </c>
      <c r="F173">
        <v>144</v>
      </c>
      <c r="G173" s="30">
        <v>10000000</v>
      </c>
      <c r="H173">
        <v>2095</v>
      </c>
    </row>
    <row r="174" spans="1:8" x14ac:dyDescent="0.2">
      <c r="A174" s="33">
        <v>1000468</v>
      </c>
      <c r="B174" t="s">
        <v>90</v>
      </c>
      <c r="C174">
        <v>487</v>
      </c>
      <c r="D174">
        <v>415</v>
      </c>
      <c r="E174">
        <v>11</v>
      </c>
      <c r="F174">
        <v>125</v>
      </c>
      <c r="G174" s="30">
        <v>10000000</v>
      </c>
      <c r="H174">
        <v>2101</v>
      </c>
    </row>
    <row r="175" spans="1:8" x14ac:dyDescent="0.2">
      <c r="A175" s="33">
        <v>1000469</v>
      </c>
      <c r="B175" t="s">
        <v>90</v>
      </c>
      <c r="C175">
        <v>480</v>
      </c>
      <c r="D175">
        <v>443</v>
      </c>
      <c r="E175">
        <v>16</v>
      </c>
      <c r="F175">
        <v>199</v>
      </c>
      <c r="G175" s="30">
        <v>10000000</v>
      </c>
      <c r="H175">
        <v>1865</v>
      </c>
    </row>
    <row r="176" spans="1:8" x14ac:dyDescent="0.2">
      <c r="A176" s="33">
        <v>1000470</v>
      </c>
      <c r="B176" t="s">
        <v>89</v>
      </c>
      <c r="C176">
        <v>473</v>
      </c>
      <c r="D176">
        <v>354</v>
      </c>
      <c r="E176">
        <v>9</v>
      </c>
      <c r="F176">
        <v>117</v>
      </c>
      <c r="G176" s="30">
        <v>10000000</v>
      </c>
      <c r="H176">
        <v>2055</v>
      </c>
    </row>
    <row r="177" spans="1:8" x14ac:dyDescent="0.2">
      <c r="A177" s="33">
        <v>1000471</v>
      </c>
      <c r="B177" t="s">
        <v>89</v>
      </c>
      <c r="C177">
        <v>478</v>
      </c>
      <c r="D177">
        <v>353</v>
      </c>
      <c r="E177">
        <v>19</v>
      </c>
      <c r="F177">
        <v>196</v>
      </c>
      <c r="G177" s="30">
        <v>10000000</v>
      </c>
      <c r="H177">
        <v>1936</v>
      </c>
    </row>
    <row r="178" spans="1:8" x14ac:dyDescent="0.2">
      <c r="A178" s="33">
        <v>1000473</v>
      </c>
      <c r="B178" t="s">
        <v>89</v>
      </c>
      <c r="C178">
        <v>498</v>
      </c>
      <c r="D178">
        <v>421</v>
      </c>
      <c r="E178">
        <v>18</v>
      </c>
      <c r="F178">
        <v>145</v>
      </c>
      <c r="G178" s="30">
        <v>10000000</v>
      </c>
      <c r="H178">
        <v>1897</v>
      </c>
    </row>
    <row r="179" spans="1:8" x14ac:dyDescent="0.2">
      <c r="A179" s="33">
        <v>1000474</v>
      </c>
      <c r="B179" t="s">
        <v>90</v>
      </c>
      <c r="C179">
        <v>462</v>
      </c>
      <c r="D179">
        <v>427</v>
      </c>
      <c r="E179">
        <v>13</v>
      </c>
      <c r="F179">
        <v>182</v>
      </c>
      <c r="G179" s="30">
        <v>10000000</v>
      </c>
      <c r="H179">
        <v>1995</v>
      </c>
    </row>
    <row r="180" spans="1:8" x14ac:dyDescent="0.2">
      <c r="A180" s="33">
        <v>1000475</v>
      </c>
      <c r="B180" t="s">
        <v>90</v>
      </c>
      <c r="C180">
        <v>487</v>
      </c>
      <c r="D180">
        <v>379</v>
      </c>
      <c r="E180">
        <v>9</v>
      </c>
      <c r="F180">
        <v>119</v>
      </c>
      <c r="G180" s="30">
        <v>10000000</v>
      </c>
      <c r="H180">
        <v>1954</v>
      </c>
    </row>
    <row r="181" spans="1:8" x14ac:dyDescent="0.2">
      <c r="A181" s="33">
        <v>1000481</v>
      </c>
      <c r="B181" t="s">
        <v>89</v>
      </c>
      <c r="C181">
        <v>475</v>
      </c>
      <c r="D181">
        <v>401</v>
      </c>
      <c r="E181">
        <v>11</v>
      </c>
      <c r="F181">
        <v>198</v>
      </c>
      <c r="G181" s="30">
        <v>10000000</v>
      </c>
      <c r="H181">
        <v>2132</v>
      </c>
    </row>
    <row r="182" spans="1:8" x14ac:dyDescent="0.2">
      <c r="A182" s="33">
        <v>1000483</v>
      </c>
      <c r="B182" t="s">
        <v>89</v>
      </c>
      <c r="C182">
        <v>483</v>
      </c>
      <c r="D182">
        <v>389</v>
      </c>
      <c r="E182">
        <v>13</v>
      </c>
      <c r="F182">
        <v>184</v>
      </c>
      <c r="G182" s="30">
        <v>10000000</v>
      </c>
      <c r="H182">
        <v>2005</v>
      </c>
    </row>
    <row r="183" spans="1:8" x14ac:dyDescent="0.2">
      <c r="A183" s="33">
        <v>1000484</v>
      </c>
      <c r="B183" t="s">
        <v>90</v>
      </c>
      <c r="C183">
        <v>460</v>
      </c>
      <c r="D183">
        <v>393</v>
      </c>
      <c r="E183">
        <v>8</v>
      </c>
      <c r="F183">
        <v>170</v>
      </c>
      <c r="G183" s="30">
        <v>10000000</v>
      </c>
      <c r="H183">
        <v>2130</v>
      </c>
    </row>
    <row r="184" spans="1:8" x14ac:dyDescent="0.2">
      <c r="A184" s="33">
        <v>1000488</v>
      </c>
      <c r="B184" t="s">
        <v>89</v>
      </c>
      <c r="C184">
        <v>494</v>
      </c>
      <c r="D184">
        <v>351</v>
      </c>
      <c r="E184">
        <v>11</v>
      </c>
      <c r="F184">
        <v>102</v>
      </c>
      <c r="G184" s="30">
        <v>10000000</v>
      </c>
      <c r="H184">
        <v>2012</v>
      </c>
    </row>
    <row r="185" spans="1:8" x14ac:dyDescent="0.2">
      <c r="A185" s="33">
        <v>1000490</v>
      </c>
      <c r="B185" t="s">
        <v>89</v>
      </c>
      <c r="C185">
        <v>486</v>
      </c>
      <c r="D185">
        <v>425</v>
      </c>
      <c r="E185">
        <v>15</v>
      </c>
      <c r="F185">
        <v>132</v>
      </c>
      <c r="G185" s="30">
        <v>10000000</v>
      </c>
      <c r="H185">
        <v>2094</v>
      </c>
    </row>
    <row r="186" spans="1:8" x14ac:dyDescent="0.2">
      <c r="A186" s="33">
        <v>1000492</v>
      </c>
      <c r="B186" t="s">
        <v>90</v>
      </c>
      <c r="C186">
        <v>458</v>
      </c>
      <c r="D186">
        <v>404</v>
      </c>
      <c r="E186">
        <v>8</v>
      </c>
      <c r="F186">
        <v>148</v>
      </c>
      <c r="G186" s="30">
        <v>10000000</v>
      </c>
      <c r="H186">
        <v>2058</v>
      </c>
    </row>
    <row r="187" spans="1:8" x14ac:dyDescent="0.2">
      <c r="A187" s="33">
        <v>1000495</v>
      </c>
      <c r="B187" t="s">
        <v>89</v>
      </c>
      <c r="C187">
        <v>485</v>
      </c>
      <c r="D187">
        <v>392</v>
      </c>
      <c r="E187">
        <v>13</v>
      </c>
      <c r="F187">
        <v>180</v>
      </c>
      <c r="G187" s="30">
        <v>10000000</v>
      </c>
      <c r="H187">
        <v>1934</v>
      </c>
    </row>
    <row r="188" spans="1:8" x14ac:dyDescent="0.2">
      <c r="A188" s="33">
        <v>1000496</v>
      </c>
      <c r="B188" t="s">
        <v>89</v>
      </c>
      <c r="C188">
        <v>497</v>
      </c>
      <c r="D188">
        <v>433</v>
      </c>
      <c r="E188">
        <v>8</v>
      </c>
      <c r="F188">
        <v>112</v>
      </c>
      <c r="G188" s="30">
        <v>10000000</v>
      </c>
      <c r="H188">
        <v>2098</v>
      </c>
    </row>
    <row r="189" spans="1:8" x14ac:dyDescent="0.2">
      <c r="A189" s="33">
        <v>1000497</v>
      </c>
      <c r="B189" t="s">
        <v>90</v>
      </c>
      <c r="C189">
        <v>450</v>
      </c>
      <c r="D189">
        <v>412</v>
      </c>
      <c r="E189">
        <v>16</v>
      </c>
      <c r="F189">
        <v>121</v>
      </c>
      <c r="G189" s="30">
        <v>10000000</v>
      </c>
      <c r="H189">
        <v>2004</v>
      </c>
    </row>
    <row r="190" spans="1:8" x14ac:dyDescent="0.2">
      <c r="A190" s="33">
        <v>1000500</v>
      </c>
      <c r="B190" t="s">
        <v>90</v>
      </c>
      <c r="C190">
        <v>450</v>
      </c>
      <c r="D190">
        <v>438</v>
      </c>
      <c r="E190">
        <v>17</v>
      </c>
      <c r="F190">
        <v>106</v>
      </c>
      <c r="G190" s="30">
        <v>10000000</v>
      </c>
      <c r="H190">
        <v>2005</v>
      </c>
    </row>
    <row r="191" spans="1:8" x14ac:dyDescent="0.2">
      <c r="A191" s="33">
        <v>1000501</v>
      </c>
      <c r="B191" t="s">
        <v>89</v>
      </c>
      <c r="C191">
        <v>451</v>
      </c>
      <c r="D191">
        <v>351</v>
      </c>
      <c r="E191">
        <v>14</v>
      </c>
      <c r="F191">
        <v>102</v>
      </c>
      <c r="G191" s="30">
        <v>10000000</v>
      </c>
      <c r="H191">
        <v>1893</v>
      </c>
    </row>
    <row r="192" spans="1:8" x14ac:dyDescent="0.2">
      <c r="A192" s="33">
        <v>1000503</v>
      </c>
      <c r="B192" t="s">
        <v>89</v>
      </c>
      <c r="C192">
        <v>478</v>
      </c>
      <c r="D192">
        <v>387</v>
      </c>
      <c r="E192">
        <v>19</v>
      </c>
      <c r="F192">
        <v>172</v>
      </c>
      <c r="G192" s="30">
        <v>10000000</v>
      </c>
      <c r="H192">
        <v>1887</v>
      </c>
    </row>
    <row r="193" spans="1:8" x14ac:dyDescent="0.2">
      <c r="A193" s="33">
        <v>1000505</v>
      </c>
      <c r="B193" t="s">
        <v>90</v>
      </c>
      <c r="C193">
        <v>480</v>
      </c>
      <c r="D193">
        <v>384</v>
      </c>
      <c r="E193">
        <v>13</v>
      </c>
      <c r="F193">
        <v>172</v>
      </c>
      <c r="G193" s="30">
        <v>10000000</v>
      </c>
      <c r="H193">
        <v>2041</v>
      </c>
    </row>
    <row r="194" spans="1:8" x14ac:dyDescent="0.2">
      <c r="A194" s="33">
        <v>1000513</v>
      </c>
      <c r="B194" t="s">
        <v>90</v>
      </c>
      <c r="C194">
        <v>484</v>
      </c>
      <c r="D194">
        <v>436</v>
      </c>
      <c r="E194">
        <v>9</v>
      </c>
      <c r="F194">
        <v>199</v>
      </c>
      <c r="G194" s="30">
        <v>10000000</v>
      </c>
      <c r="H194">
        <v>1946</v>
      </c>
    </row>
    <row r="195" spans="1:8" x14ac:dyDescent="0.2">
      <c r="A195" s="33">
        <v>1000521</v>
      </c>
      <c r="B195" t="s">
        <v>89</v>
      </c>
      <c r="C195">
        <v>472</v>
      </c>
      <c r="D195">
        <v>380</v>
      </c>
      <c r="E195">
        <v>17</v>
      </c>
      <c r="F195">
        <v>171</v>
      </c>
      <c r="G195" s="30">
        <v>10000000</v>
      </c>
      <c r="H195">
        <v>1970</v>
      </c>
    </row>
    <row r="196" spans="1:8" x14ac:dyDescent="0.2">
      <c r="A196" s="33">
        <v>1000523</v>
      </c>
      <c r="B196" t="s">
        <v>89</v>
      </c>
      <c r="C196">
        <v>453</v>
      </c>
      <c r="D196">
        <v>374</v>
      </c>
      <c r="E196">
        <v>8</v>
      </c>
      <c r="F196">
        <v>147</v>
      </c>
      <c r="G196" s="30">
        <v>10000000</v>
      </c>
      <c r="H196">
        <v>1987</v>
      </c>
    </row>
    <row r="197" spans="1:8" x14ac:dyDescent="0.2">
      <c r="A197" s="33">
        <v>1000524</v>
      </c>
      <c r="B197" t="s">
        <v>89</v>
      </c>
      <c r="C197">
        <v>482</v>
      </c>
      <c r="D197">
        <v>398</v>
      </c>
      <c r="E197">
        <v>17</v>
      </c>
      <c r="F197">
        <v>116</v>
      </c>
      <c r="G197" s="30">
        <v>10000000</v>
      </c>
      <c r="H197">
        <v>1943</v>
      </c>
    </row>
    <row r="198" spans="1:8" x14ac:dyDescent="0.2">
      <c r="A198" s="33">
        <v>1000526</v>
      </c>
      <c r="B198" t="s">
        <v>90</v>
      </c>
      <c r="C198">
        <v>494</v>
      </c>
      <c r="D198">
        <v>439</v>
      </c>
      <c r="E198">
        <v>16</v>
      </c>
      <c r="F198">
        <v>141</v>
      </c>
      <c r="G198" s="30">
        <v>10000000</v>
      </c>
      <c r="H198">
        <v>1983</v>
      </c>
    </row>
    <row r="199" spans="1:8" x14ac:dyDescent="0.2">
      <c r="A199" s="33">
        <v>1000529</v>
      </c>
      <c r="B199" t="s">
        <v>90</v>
      </c>
      <c r="C199">
        <v>488</v>
      </c>
      <c r="D199">
        <v>435</v>
      </c>
      <c r="E199">
        <v>18</v>
      </c>
      <c r="F199">
        <v>156</v>
      </c>
      <c r="G199" s="30">
        <v>10000000</v>
      </c>
      <c r="H199">
        <v>1889</v>
      </c>
    </row>
    <row r="200" spans="1:8" x14ac:dyDescent="0.2">
      <c r="A200" s="33">
        <v>1000531</v>
      </c>
      <c r="B200" t="s">
        <v>90</v>
      </c>
      <c r="C200">
        <v>470</v>
      </c>
      <c r="D200">
        <v>375</v>
      </c>
      <c r="E200">
        <v>19</v>
      </c>
      <c r="F200">
        <v>145</v>
      </c>
      <c r="G200" s="30">
        <v>10000000</v>
      </c>
      <c r="H200">
        <v>1928</v>
      </c>
    </row>
    <row r="201" spans="1:8" x14ac:dyDescent="0.2">
      <c r="A201" s="33">
        <v>1000536</v>
      </c>
      <c r="B201" t="s">
        <v>89</v>
      </c>
      <c r="C201">
        <v>451</v>
      </c>
      <c r="D201">
        <v>382</v>
      </c>
      <c r="E201">
        <v>12</v>
      </c>
      <c r="F201">
        <v>142</v>
      </c>
      <c r="G201" s="30">
        <v>10000000</v>
      </c>
      <c r="H201">
        <v>1971</v>
      </c>
    </row>
    <row r="202" spans="1:8" x14ac:dyDescent="0.2">
      <c r="A202" s="33">
        <v>1000541</v>
      </c>
      <c r="B202" t="s">
        <v>90</v>
      </c>
      <c r="C202">
        <v>493</v>
      </c>
      <c r="D202">
        <v>367</v>
      </c>
      <c r="E202">
        <v>11</v>
      </c>
      <c r="F202">
        <v>143</v>
      </c>
      <c r="G202" s="30">
        <v>10000000</v>
      </c>
      <c r="H202">
        <v>2145</v>
      </c>
    </row>
    <row r="203" spans="1:8" x14ac:dyDescent="0.2">
      <c r="A203" s="33">
        <v>1000549</v>
      </c>
      <c r="B203" t="s">
        <v>90</v>
      </c>
      <c r="C203">
        <v>480</v>
      </c>
      <c r="D203">
        <v>383</v>
      </c>
      <c r="E203">
        <v>12</v>
      </c>
      <c r="F203">
        <v>191</v>
      </c>
      <c r="G203" s="30">
        <v>10000000</v>
      </c>
      <c r="H203">
        <v>2025</v>
      </c>
    </row>
    <row r="204" spans="1:8" x14ac:dyDescent="0.2">
      <c r="A204" s="33">
        <v>1000550</v>
      </c>
      <c r="B204" t="s">
        <v>90</v>
      </c>
      <c r="C204">
        <v>483</v>
      </c>
      <c r="D204">
        <v>365</v>
      </c>
      <c r="E204">
        <v>11</v>
      </c>
      <c r="F204">
        <v>179</v>
      </c>
      <c r="G204" s="30">
        <v>10000000</v>
      </c>
      <c r="H204">
        <v>2134</v>
      </c>
    </row>
    <row r="205" spans="1:8" x14ac:dyDescent="0.2">
      <c r="A205" s="33">
        <v>1000551</v>
      </c>
      <c r="B205" t="s">
        <v>89</v>
      </c>
      <c r="C205">
        <v>458</v>
      </c>
      <c r="D205">
        <v>392</v>
      </c>
      <c r="E205">
        <v>16</v>
      </c>
      <c r="F205">
        <v>182</v>
      </c>
      <c r="G205" s="30">
        <v>10000000</v>
      </c>
      <c r="H205">
        <v>2095</v>
      </c>
    </row>
    <row r="206" spans="1:8" x14ac:dyDescent="0.2">
      <c r="A206" s="33">
        <v>1000554</v>
      </c>
      <c r="B206" t="s">
        <v>89</v>
      </c>
      <c r="C206">
        <v>483</v>
      </c>
      <c r="D206">
        <v>405</v>
      </c>
      <c r="E206">
        <v>18</v>
      </c>
      <c r="F206">
        <v>200</v>
      </c>
      <c r="G206" s="30">
        <v>10000000</v>
      </c>
      <c r="H206">
        <v>2127</v>
      </c>
    </row>
    <row r="207" spans="1:8" x14ac:dyDescent="0.2">
      <c r="A207" s="33">
        <v>1000555</v>
      </c>
      <c r="B207" t="s">
        <v>89</v>
      </c>
      <c r="C207">
        <v>481</v>
      </c>
      <c r="D207">
        <v>428</v>
      </c>
      <c r="E207">
        <v>8</v>
      </c>
      <c r="F207">
        <v>126</v>
      </c>
      <c r="G207" s="30">
        <v>10000000</v>
      </c>
      <c r="H207">
        <v>2042</v>
      </c>
    </row>
    <row r="208" spans="1:8" x14ac:dyDescent="0.2">
      <c r="A208" s="33">
        <v>1000562</v>
      </c>
      <c r="B208" t="s">
        <v>90</v>
      </c>
      <c r="C208">
        <v>471</v>
      </c>
      <c r="D208">
        <v>439</v>
      </c>
      <c r="E208">
        <v>17</v>
      </c>
      <c r="F208">
        <v>124</v>
      </c>
      <c r="G208" s="30">
        <v>10000000</v>
      </c>
      <c r="H208">
        <v>2041</v>
      </c>
    </row>
    <row r="209" spans="1:8" x14ac:dyDescent="0.2">
      <c r="A209" s="33">
        <v>1000563</v>
      </c>
      <c r="B209" t="s">
        <v>90</v>
      </c>
      <c r="C209">
        <v>494</v>
      </c>
      <c r="D209">
        <v>450</v>
      </c>
      <c r="E209">
        <v>19</v>
      </c>
      <c r="F209">
        <v>120</v>
      </c>
      <c r="G209" s="30">
        <v>10000000</v>
      </c>
      <c r="H209">
        <v>1884</v>
      </c>
    </row>
    <row r="210" spans="1:8" x14ac:dyDescent="0.2">
      <c r="A210" s="33">
        <v>1000565</v>
      </c>
      <c r="B210" t="s">
        <v>89</v>
      </c>
      <c r="C210">
        <v>489</v>
      </c>
      <c r="D210">
        <v>400</v>
      </c>
      <c r="E210">
        <v>10</v>
      </c>
      <c r="F210">
        <v>182</v>
      </c>
      <c r="G210" s="30">
        <v>10000000</v>
      </c>
      <c r="H210">
        <v>2020</v>
      </c>
    </row>
    <row r="211" spans="1:8" x14ac:dyDescent="0.2">
      <c r="A211" s="33">
        <v>1000566</v>
      </c>
      <c r="B211" t="s">
        <v>90</v>
      </c>
      <c r="C211">
        <v>500</v>
      </c>
      <c r="D211">
        <v>384</v>
      </c>
      <c r="E211">
        <v>20</v>
      </c>
      <c r="F211">
        <v>198</v>
      </c>
      <c r="G211" s="30">
        <v>10000000</v>
      </c>
      <c r="H211">
        <v>2035</v>
      </c>
    </row>
    <row r="212" spans="1:8" x14ac:dyDescent="0.2">
      <c r="A212" s="33">
        <v>1000567</v>
      </c>
      <c r="B212" t="s">
        <v>89</v>
      </c>
      <c r="C212">
        <v>482</v>
      </c>
      <c r="D212">
        <v>432</v>
      </c>
      <c r="E212">
        <v>19</v>
      </c>
      <c r="F212">
        <v>157</v>
      </c>
      <c r="G212" s="30">
        <v>10000000</v>
      </c>
      <c r="H212">
        <v>1923</v>
      </c>
    </row>
    <row r="213" spans="1:8" x14ac:dyDescent="0.2">
      <c r="A213" s="33">
        <v>1000568</v>
      </c>
      <c r="B213" t="s">
        <v>89</v>
      </c>
      <c r="C213">
        <v>459</v>
      </c>
      <c r="D213">
        <v>360</v>
      </c>
      <c r="E213">
        <v>12</v>
      </c>
      <c r="F213">
        <v>113</v>
      </c>
      <c r="G213" s="30">
        <v>10000000</v>
      </c>
      <c r="H213">
        <v>2046</v>
      </c>
    </row>
    <row r="214" spans="1:8" x14ac:dyDescent="0.2">
      <c r="A214" s="33">
        <v>1000570</v>
      </c>
      <c r="B214" t="s">
        <v>89</v>
      </c>
      <c r="C214">
        <v>485</v>
      </c>
      <c r="D214">
        <v>445</v>
      </c>
      <c r="E214">
        <v>17</v>
      </c>
      <c r="F214">
        <v>185</v>
      </c>
      <c r="G214" s="30">
        <v>10000000</v>
      </c>
      <c r="H214">
        <v>1997</v>
      </c>
    </row>
    <row r="215" spans="1:8" x14ac:dyDescent="0.2">
      <c r="A215" s="33">
        <v>1000578</v>
      </c>
      <c r="B215" t="s">
        <v>89</v>
      </c>
      <c r="C215">
        <v>450</v>
      </c>
      <c r="D215">
        <v>421</v>
      </c>
      <c r="E215">
        <v>13</v>
      </c>
      <c r="F215">
        <v>129</v>
      </c>
      <c r="G215" s="30">
        <v>10000000</v>
      </c>
      <c r="H215">
        <v>1981</v>
      </c>
    </row>
    <row r="216" spans="1:8" x14ac:dyDescent="0.2">
      <c r="A216" s="33">
        <v>1000579</v>
      </c>
      <c r="B216" t="s">
        <v>90</v>
      </c>
      <c r="C216">
        <v>498</v>
      </c>
      <c r="D216">
        <v>387</v>
      </c>
      <c r="E216">
        <v>16</v>
      </c>
      <c r="F216">
        <v>139</v>
      </c>
      <c r="G216" s="30">
        <v>10000000</v>
      </c>
      <c r="H216">
        <v>1941</v>
      </c>
    </row>
    <row r="217" spans="1:8" x14ac:dyDescent="0.2">
      <c r="A217" s="33">
        <v>1000580</v>
      </c>
      <c r="B217" t="s">
        <v>89</v>
      </c>
      <c r="C217">
        <v>452</v>
      </c>
      <c r="D217">
        <v>440</v>
      </c>
      <c r="E217">
        <v>15</v>
      </c>
      <c r="F217">
        <v>161</v>
      </c>
      <c r="G217" s="30">
        <v>10000000</v>
      </c>
      <c r="H217">
        <v>2022</v>
      </c>
    </row>
    <row r="218" spans="1:8" x14ac:dyDescent="0.2">
      <c r="A218" s="33">
        <v>1000582</v>
      </c>
      <c r="B218" t="s">
        <v>89</v>
      </c>
      <c r="C218">
        <v>450</v>
      </c>
      <c r="D218">
        <v>442</v>
      </c>
      <c r="E218">
        <v>12</v>
      </c>
      <c r="F218">
        <v>113</v>
      </c>
      <c r="G218" s="30">
        <v>10000000</v>
      </c>
      <c r="H218">
        <v>1900</v>
      </c>
    </row>
    <row r="219" spans="1:8" x14ac:dyDescent="0.2">
      <c r="A219" s="33">
        <v>1000583</v>
      </c>
      <c r="B219" t="s">
        <v>89</v>
      </c>
      <c r="C219">
        <v>451</v>
      </c>
      <c r="D219">
        <v>357</v>
      </c>
      <c r="E219">
        <v>8</v>
      </c>
      <c r="F219">
        <v>106</v>
      </c>
      <c r="G219" s="30">
        <v>10000000</v>
      </c>
      <c r="H219">
        <v>1857</v>
      </c>
    </row>
    <row r="220" spans="1:8" x14ac:dyDescent="0.2">
      <c r="A220" s="33">
        <v>1000587</v>
      </c>
      <c r="B220" t="s">
        <v>90</v>
      </c>
      <c r="C220">
        <v>458</v>
      </c>
      <c r="D220">
        <v>428</v>
      </c>
      <c r="E220">
        <v>15</v>
      </c>
      <c r="F220">
        <v>154</v>
      </c>
      <c r="G220" s="30">
        <v>10000000</v>
      </c>
      <c r="H220">
        <v>2054</v>
      </c>
    </row>
    <row r="221" spans="1:8" x14ac:dyDescent="0.2">
      <c r="A221" s="33">
        <v>1000588</v>
      </c>
      <c r="B221" t="s">
        <v>90</v>
      </c>
      <c r="C221">
        <v>458</v>
      </c>
      <c r="D221">
        <v>365</v>
      </c>
      <c r="E221">
        <v>8</v>
      </c>
      <c r="F221">
        <v>165</v>
      </c>
      <c r="G221" s="30">
        <v>10000000</v>
      </c>
      <c r="H221">
        <v>2088</v>
      </c>
    </row>
    <row r="222" spans="1:8" x14ac:dyDescent="0.2">
      <c r="A222" s="33">
        <v>1000593</v>
      </c>
      <c r="B222" t="s">
        <v>90</v>
      </c>
      <c r="C222">
        <v>455</v>
      </c>
      <c r="D222">
        <v>386</v>
      </c>
      <c r="E222">
        <v>8</v>
      </c>
      <c r="F222">
        <v>128</v>
      </c>
      <c r="G222" s="30">
        <v>10000000</v>
      </c>
      <c r="H222">
        <v>2087</v>
      </c>
    </row>
    <row r="223" spans="1:8" x14ac:dyDescent="0.2">
      <c r="A223" s="33">
        <v>1000594</v>
      </c>
      <c r="B223" t="s">
        <v>89</v>
      </c>
      <c r="C223">
        <v>461</v>
      </c>
      <c r="D223">
        <v>372</v>
      </c>
      <c r="E223">
        <v>12</v>
      </c>
      <c r="F223">
        <v>160</v>
      </c>
      <c r="G223" s="30">
        <v>10000000</v>
      </c>
      <c r="H223">
        <v>1997</v>
      </c>
    </row>
    <row r="224" spans="1:8" x14ac:dyDescent="0.2">
      <c r="A224" s="33">
        <v>1000599</v>
      </c>
      <c r="B224" t="s">
        <v>90</v>
      </c>
      <c r="C224">
        <v>452</v>
      </c>
      <c r="D224">
        <v>448</v>
      </c>
      <c r="E224">
        <v>14</v>
      </c>
      <c r="F224">
        <v>128</v>
      </c>
      <c r="G224" s="30">
        <v>10000000</v>
      </c>
      <c r="H224">
        <v>1885</v>
      </c>
    </row>
    <row r="225" spans="1:8" x14ac:dyDescent="0.2">
      <c r="A225" s="33">
        <v>10003222</v>
      </c>
      <c r="B225" t="s">
        <v>89</v>
      </c>
      <c r="C225">
        <v>474</v>
      </c>
      <c r="D225">
        <v>436</v>
      </c>
      <c r="E225">
        <v>12</v>
      </c>
      <c r="F225">
        <v>106</v>
      </c>
      <c r="G225" s="30">
        <v>10000000</v>
      </c>
      <c r="H225">
        <v>1931</v>
      </c>
    </row>
  </sheetData>
  <sortState xmlns:xlrd2="http://schemas.microsoft.com/office/spreadsheetml/2017/richdata2" ref="A2:H225">
    <sortCondition ref="A1:A225"/>
  </sortState>
  <phoneticPr fontId="5" type="noConversion"/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3E7C-1639-481C-ADA1-EFA925CAA1EA}">
  <sheetPr>
    <tabColor rgb="FF92D050"/>
    <pageSetUpPr fitToPage="1"/>
  </sheetPr>
  <dimension ref="A1:N22"/>
  <sheetViews>
    <sheetView workbookViewId="0">
      <selection activeCell="N24" sqref="N24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16.6640625" style="2" customWidth="1"/>
    <col min="9" max="9" width="12.33203125" style="2" bestFit="1" customWidth="1"/>
    <col min="10" max="10" width="15" style="2" bestFit="1" customWidth="1"/>
    <col min="11" max="13" width="10.83203125" style="2"/>
    <col min="14" max="14" width="14.6640625" style="2" customWidth="1"/>
    <col min="15" max="16384" width="10.83203125" style="2"/>
  </cols>
  <sheetData>
    <row r="1" spans="1:14" ht="18" x14ac:dyDescent="0.2">
      <c r="A1" s="1" t="s">
        <v>39</v>
      </c>
    </row>
    <row r="3" spans="1:14" ht="14" thickBot="1" x14ac:dyDescent="0.2">
      <c r="C3" s="3" t="s">
        <v>0</v>
      </c>
      <c r="F3" s="3" t="s">
        <v>1</v>
      </c>
    </row>
    <row r="4" spans="1:14" x14ac:dyDescent="0.15">
      <c r="B4" s="6" t="s">
        <v>2</v>
      </c>
      <c r="C4" s="59">
        <v>1984.53</v>
      </c>
      <c r="E4" s="6" t="s">
        <v>7</v>
      </c>
      <c r="F4" s="7">
        <f>UnitRevenue*MIN(SalesForecast,ProductionQuantity)</f>
        <v>21004265.52</v>
      </c>
      <c r="H4" s="2" t="s">
        <v>34</v>
      </c>
    </row>
    <row r="5" spans="1:14" x14ac:dyDescent="0.15">
      <c r="B5" s="6" t="s">
        <v>3</v>
      </c>
      <c r="C5" s="11">
        <v>10000000</v>
      </c>
      <c r="E5" s="6" t="s">
        <v>8</v>
      </c>
      <c r="F5" s="8">
        <f>IF(ProductionQuantity&gt;0,FixedCost,0)</f>
        <v>10000000</v>
      </c>
      <c r="H5" s="2" t="s">
        <v>35</v>
      </c>
    </row>
    <row r="6" spans="1:14" ht="14" thickBot="1" x14ac:dyDescent="0.2">
      <c r="B6" s="6" t="s">
        <v>4</v>
      </c>
      <c r="C6" s="59">
        <v>1039.7</v>
      </c>
      <c r="E6" s="6" t="s">
        <v>9</v>
      </c>
      <c r="F6" s="9">
        <f>MarginalCost*ProductionQuantity</f>
        <v>11004184.800000001</v>
      </c>
      <c r="H6" s="2" t="s">
        <v>36</v>
      </c>
    </row>
    <row r="7" spans="1:14" ht="14" thickBot="1" x14ac:dyDescent="0.2">
      <c r="B7" s="6" t="s">
        <v>5</v>
      </c>
      <c r="C7" s="15"/>
      <c r="E7" s="6" t="s">
        <v>10</v>
      </c>
      <c r="F7" s="67">
        <f>TotalRevenue-(TotalFixedCost+TotalVariableCost)</f>
        <v>80.719999998807907</v>
      </c>
      <c r="H7" s="2" t="s">
        <v>37</v>
      </c>
      <c r="M7" s="70" t="s">
        <v>46</v>
      </c>
      <c r="N7" s="70"/>
    </row>
    <row r="8" spans="1:14" ht="14" thickBot="1" x14ac:dyDescent="0.2">
      <c r="F8" s="10"/>
    </row>
    <row r="9" spans="1:14" ht="14" thickBot="1" x14ac:dyDescent="0.2">
      <c r="B9" s="6" t="s">
        <v>6</v>
      </c>
      <c r="C9" s="73">
        <v>10584</v>
      </c>
      <c r="E9" s="6" t="s">
        <v>11</v>
      </c>
      <c r="F9" s="72">
        <f>FixedCost/(UnitRevenue-MarginalCost)</f>
        <v>10583.914566641619</v>
      </c>
      <c r="H9" s="2" t="s">
        <v>38</v>
      </c>
      <c r="M9" s="70" t="s">
        <v>44</v>
      </c>
      <c r="N9" s="70"/>
    </row>
    <row r="11" spans="1:14" ht="14" thickBot="1" x14ac:dyDescent="0.2">
      <c r="H11" s="71" t="s">
        <v>45</v>
      </c>
      <c r="I11" s="71"/>
      <c r="J11" s="71"/>
    </row>
    <row r="12" spans="1:14" ht="14" thickBot="1" x14ac:dyDescent="0.2">
      <c r="B12" s="69" t="s">
        <v>43</v>
      </c>
      <c r="C12" s="69"/>
      <c r="E12" s="4" t="s">
        <v>32</v>
      </c>
      <c r="F12" s="5" t="s">
        <v>33</v>
      </c>
      <c r="H12" s="2" t="s">
        <v>40</v>
      </c>
      <c r="I12" s="2" t="s">
        <v>41</v>
      </c>
      <c r="J12" s="2" t="s">
        <v>42</v>
      </c>
    </row>
    <row r="13" spans="1:14" x14ac:dyDescent="0.15">
      <c r="E13" s="17" t="s">
        <v>12</v>
      </c>
      <c r="F13" s="18" t="s">
        <v>22</v>
      </c>
      <c r="H13" s="2">
        <v>2000</v>
      </c>
      <c r="I13" s="66">
        <f t="shared" ref="I13:I18" si="0">UnitRevenue*H13</f>
        <v>3969060</v>
      </c>
      <c r="J13" s="66">
        <f>H13*MarginalCost+FixedCost</f>
        <v>12079400</v>
      </c>
    </row>
    <row r="14" spans="1:14" x14ac:dyDescent="0.15">
      <c r="E14" s="19" t="s">
        <v>13</v>
      </c>
      <c r="F14" s="20" t="s">
        <v>23</v>
      </c>
      <c r="H14" s="2">
        <v>4000</v>
      </c>
      <c r="I14" s="66">
        <f t="shared" si="0"/>
        <v>7938120</v>
      </c>
      <c r="J14" s="66">
        <f>H14*MarginalCost+FixedCost</f>
        <v>14158800</v>
      </c>
    </row>
    <row r="15" spans="1:14" x14ac:dyDescent="0.15">
      <c r="E15" s="19" t="s">
        <v>14</v>
      </c>
      <c r="F15" s="20" t="s">
        <v>24</v>
      </c>
      <c r="H15" s="2">
        <v>6000</v>
      </c>
      <c r="I15" s="66">
        <f t="shared" si="0"/>
        <v>11907180</v>
      </c>
      <c r="J15" s="66">
        <f>H15*MarginalCost+FixedCost</f>
        <v>16238200</v>
      </c>
    </row>
    <row r="16" spans="1:14" x14ac:dyDescent="0.15">
      <c r="E16" s="19" t="s">
        <v>15</v>
      </c>
      <c r="F16" s="20" t="s">
        <v>25</v>
      </c>
      <c r="H16" s="2">
        <v>8000</v>
      </c>
      <c r="I16" s="66">
        <f t="shared" si="0"/>
        <v>15876240</v>
      </c>
      <c r="J16" s="66">
        <f>H16*MarginalCost+FixedCost</f>
        <v>18317600</v>
      </c>
    </row>
    <row r="17" spans="5:10" x14ac:dyDescent="0.15">
      <c r="E17" s="19" t="s">
        <v>16</v>
      </c>
      <c r="F17" s="20" t="s">
        <v>26</v>
      </c>
      <c r="H17" s="2">
        <v>10000</v>
      </c>
      <c r="I17" s="66">
        <f t="shared" si="0"/>
        <v>19845300</v>
      </c>
      <c r="J17" s="66">
        <f>H17*MarginalCost+FixedCost</f>
        <v>20397000</v>
      </c>
    </row>
    <row r="18" spans="5:10" x14ac:dyDescent="0.15">
      <c r="E18" s="19" t="s">
        <v>17</v>
      </c>
      <c r="F18" s="20" t="s">
        <v>27</v>
      </c>
      <c r="H18" s="2">
        <v>12000</v>
      </c>
      <c r="I18" s="66">
        <f t="shared" si="0"/>
        <v>23814360</v>
      </c>
      <c r="J18" s="66">
        <f>H18*MarginalCost+FixedCost</f>
        <v>22476400</v>
      </c>
    </row>
    <row r="19" spans="5:10" x14ac:dyDescent="0.15">
      <c r="E19" s="19" t="s">
        <v>18</v>
      </c>
      <c r="F19" s="20" t="s">
        <v>28</v>
      </c>
    </row>
    <row r="20" spans="5:10" x14ac:dyDescent="0.15">
      <c r="E20" s="19" t="s">
        <v>19</v>
      </c>
      <c r="F20" s="20" t="s">
        <v>29</v>
      </c>
    </row>
    <row r="21" spans="5:10" x14ac:dyDescent="0.15">
      <c r="E21" s="19" t="s">
        <v>20</v>
      </c>
      <c r="F21" s="20" t="s">
        <v>30</v>
      </c>
    </row>
    <row r="22" spans="5:10" ht="14" thickBot="1" x14ac:dyDescent="0.2">
      <c r="E22" s="21" t="s">
        <v>21</v>
      </c>
      <c r="F22" s="22" t="s">
        <v>31</v>
      </c>
    </row>
  </sheetData>
  <mergeCells count="4">
    <mergeCell ref="M7:N7"/>
    <mergeCell ref="M9:N9"/>
    <mergeCell ref="H11:J11"/>
    <mergeCell ref="B12:C12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3A66-5147-40BA-957A-5435FCA1E123}">
  <sheetPr>
    <tabColor rgb="FF92D050"/>
    <pageSetUpPr fitToPage="1"/>
  </sheetPr>
  <dimension ref="A1:K22"/>
  <sheetViews>
    <sheetView workbookViewId="0">
      <selection activeCell="M32" sqref="M32"/>
    </sheetView>
  </sheetViews>
  <sheetFormatPr baseColWidth="10" defaultColWidth="10.83203125" defaultRowHeight="13" x14ac:dyDescent="0.15"/>
  <cols>
    <col min="1" max="1" width="11.83203125" style="2" customWidth="1"/>
    <col min="2" max="2" width="16.83203125" style="2" customWidth="1"/>
    <col min="3" max="3" width="7" style="2" bestFit="1" customWidth="1"/>
    <col min="4" max="4" width="21.83203125" style="2" customWidth="1"/>
    <col min="5" max="5" width="11.83203125" style="2" customWidth="1"/>
    <col min="6" max="6" width="21.5" style="2" customWidth="1"/>
    <col min="7" max="7" width="6.1640625" style="2" customWidth="1"/>
    <col min="8" max="8" width="13.5" style="2" bestFit="1" customWidth="1"/>
    <col min="9" max="9" width="17.6640625" style="2" customWidth="1"/>
    <col min="10" max="10" width="15.5" style="2" customWidth="1"/>
    <col min="11" max="16384" width="10.83203125" style="2"/>
  </cols>
  <sheetData>
    <row r="1" spans="1:11" ht="14" thickBot="1" x14ac:dyDescent="0.2">
      <c r="B1" s="3" t="s">
        <v>115</v>
      </c>
      <c r="D1" s="3" t="s">
        <v>116</v>
      </c>
      <c r="F1" s="69" t="s">
        <v>43</v>
      </c>
      <c r="G1" s="69"/>
    </row>
    <row r="2" spans="1:11" ht="14" thickBot="1" x14ac:dyDescent="0.2">
      <c r="A2" s="6" t="s">
        <v>3</v>
      </c>
      <c r="B2" s="11">
        <v>20000</v>
      </c>
      <c r="D2" s="11">
        <v>100000</v>
      </c>
      <c r="F2" s="4" t="s">
        <v>32</v>
      </c>
      <c r="G2" s="23" t="s">
        <v>33</v>
      </c>
    </row>
    <row r="3" spans="1:11" ht="14" thickBot="1" x14ac:dyDescent="0.2">
      <c r="A3" s="6" t="s">
        <v>49</v>
      </c>
      <c r="B3" s="11">
        <v>100</v>
      </c>
      <c r="D3" s="11">
        <v>75</v>
      </c>
      <c r="F3" s="24" t="s">
        <v>50</v>
      </c>
      <c r="G3" s="25" t="s">
        <v>51</v>
      </c>
      <c r="I3" s="71" t="s">
        <v>44</v>
      </c>
      <c r="J3" s="71"/>
      <c r="K3" s="71"/>
    </row>
    <row r="4" spans="1:11" ht="14" thickBot="1" x14ac:dyDescent="0.2">
      <c r="A4" s="6" t="s">
        <v>52</v>
      </c>
      <c r="B4" s="13">
        <f>PurchaseFixedCost+PurchaseUnitCost*Q</f>
        <v>340000</v>
      </c>
      <c r="D4" s="13">
        <f>ManufactureFixedCost+ManufactureUnitCost*Q</f>
        <v>340000</v>
      </c>
      <c r="F4" s="24" t="s">
        <v>53</v>
      </c>
      <c r="G4" s="25" t="s">
        <v>54</v>
      </c>
      <c r="I4" s="2" t="s">
        <v>66</v>
      </c>
    </row>
    <row r="5" spans="1:11" x14ac:dyDescent="0.15">
      <c r="A5" s="6"/>
      <c r="D5" s="26"/>
      <c r="F5" s="24" t="s">
        <v>55</v>
      </c>
      <c r="G5" s="25" t="s">
        <v>56</v>
      </c>
    </row>
    <row r="6" spans="1:11" x14ac:dyDescent="0.15">
      <c r="A6" s="6"/>
      <c r="B6" s="6" t="s">
        <v>57</v>
      </c>
      <c r="C6" s="27">
        <v>3200</v>
      </c>
      <c r="D6" s="26">
        <f>PurchaseTotalCost-ManufactureTotalCost</f>
        <v>0</v>
      </c>
      <c r="F6" s="24" t="s">
        <v>58</v>
      </c>
      <c r="G6" s="25" t="s">
        <v>59</v>
      </c>
      <c r="I6" s="71" t="s">
        <v>44</v>
      </c>
      <c r="J6" s="71"/>
      <c r="K6" s="71"/>
    </row>
    <row r="7" spans="1:11" x14ac:dyDescent="0.15">
      <c r="F7" s="24" t="s">
        <v>60</v>
      </c>
      <c r="G7" s="25" t="s">
        <v>61</v>
      </c>
      <c r="I7" s="2" t="s">
        <v>65</v>
      </c>
    </row>
    <row r="8" spans="1:11" x14ac:dyDescent="0.15">
      <c r="A8" s="6"/>
      <c r="B8" s="26"/>
      <c r="D8" s="26"/>
      <c r="F8" s="24" t="s">
        <v>62</v>
      </c>
      <c r="G8" s="25" t="s">
        <v>63</v>
      </c>
    </row>
    <row r="9" spans="1:11" ht="14" thickBot="1" x14ac:dyDescent="0.2">
      <c r="E9" s="10"/>
      <c r="F9" s="28" t="s">
        <v>64</v>
      </c>
      <c r="G9" s="29" t="s">
        <v>24</v>
      </c>
    </row>
    <row r="12" spans="1:11" x14ac:dyDescent="0.15">
      <c r="H12" s="71" t="s">
        <v>45</v>
      </c>
      <c r="I12" s="71"/>
      <c r="J12" s="71"/>
    </row>
    <row r="13" spans="1:11" x14ac:dyDescent="0.15">
      <c r="H13" s="2" t="s">
        <v>40</v>
      </c>
      <c r="I13" s="2" t="s">
        <v>67</v>
      </c>
      <c r="J13" s="2" t="s">
        <v>68</v>
      </c>
    </row>
    <row r="14" spans="1:11" x14ac:dyDescent="0.15">
      <c r="H14" s="2">
        <v>2800</v>
      </c>
      <c r="I14" s="2">
        <f t="shared" ref="I14:I22" si="0">(H14*ManufactureUnitCost)+ManufactureFixedCost</f>
        <v>310000</v>
      </c>
      <c r="J14" s="2">
        <f t="shared" ref="J14:J22" si="1">(H14*PurchaseUnitCost)+PurchaseFixedCost</f>
        <v>300000</v>
      </c>
    </row>
    <row r="15" spans="1:11" x14ac:dyDescent="0.15">
      <c r="H15" s="2">
        <v>2900</v>
      </c>
      <c r="I15" s="2">
        <f t="shared" si="0"/>
        <v>317500</v>
      </c>
      <c r="J15" s="2">
        <f t="shared" si="1"/>
        <v>310000</v>
      </c>
    </row>
    <row r="16" spans="1:11" x14ac:dyDescent="0.15">
      <c r="H16" s="2">
        <v>3000</v>
      </c>
      <c r="I16" s="2">
        <f t="shared" si="0"/>
        <v>325000</v>
      </c>
      <c r="J16" s="2">
        <f t="shared" si="1"/>
        <v>320000</v>
      </c>
    </row>
    <row r="17" spans="8:10" x14ac:dyDescent="0.15">
      <c r="H17" s="2">
        <v>3100</v>
      </c>
      <c r="I17" s="2">
        <f t="shared" si="0"/>
        <v>332500</v>
      </c>
      <c r="J17" s="2">
        <f t="shared" si="1"/>
        <v>330000</v>
      </c>
    </row>
    <row r="18" spans="8:10" x14ac:dyDescent="0.15">
      <c r="H18" s="2">
        <v>3200</v>
      </c>
      <c r="I18" s="2">
        <f t="shared" si="0"/>
        <v>340000</v>
      </c>
      <c r="J18" s="2">
        <f t="shared" si="1"/>
        <v>340000</v>
      </c>
    </row>
    <row r="19" spans="8:10" x14ac:dyDescent="0.15">
      <c r="H19" s="2">
        <v>3300</v>
      </c>
      <c r="I19" s="2">
        <f t="shared" si="0"/>
        <v>347500</v>
      </c>
      <c r="J19" s="2">
        <f t="shared" si="1"/>
        <v>350000</v>
      </c>
    </row>
    <row r="20" spans="8:10" x14ac:dyDescent="0.15">
      <c r="H20" s="2">
        <v>3400</v>
      </c>
      <c r="I20" s="2">
        <f t="shared" si="0"/>
        <v>355000</v>
      </c>
      <c r="J20" s="2">
        <f t="shared" si="1"/>
        <v>360000</v>
      </c>
    </row>
    <row r="21" spans="8:10" x14ac:dyDescent="0.15">
      <c r="H21" s="2">
        <v>3500</v>
      </c>
      <c r="I21" s="2">
        <f t="shared" si="0"/>
        <v>362500</v>
      </c>
      <c r="J21" s="2">
        <f t="shared" si="1"/>
        <v>370000</v>
      </c>
    </row>
    <row r="22" spans="8:10" x14ac:dyDescent="0.15">
      <c r="H22" s="2">
        <v>3600</v>
      </c>
      <c r="I22" s="2">
        <f t="shared" si="0"/>
        <v>370000</v>
      </c>
      <c r="J22" s="2">
        <f t="shared" si="1"/>
        <v>380000</v>
      </c>
    </row>
  </sheetData>
  <mergeCells count="4">
    <mergeCell ref="F1:G1"/>
    <mergeCell ref="I3:K3"/>
    <mergeCell ref="I6:K6"/>
    <mergeCell ref="H12:J12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8932-3AFE-4DDD-A388-0A7E0809AEC1}">
  <sheetPr>
    <tabColor rgb="FF7030A0"/>
  </sheetPr>
  <dimension ref="A1:K201"/>
  <sheetViews>
    <sheetView workbookViewId="0">
      <selection activeCell="K8" sqref="K8"/>
    </sheetView>
  </sheetViews>
  <sheetFormatPr baseColWidth="10" defaultColWidth="8.83203125" defaultRowHeight="13" x14ac:dyDescent="0.2"/>
  <cols>
    <col min="1" max="1" width="13.5" style="36" customWidth="1"/>
    <col min="2" max="2" width="13.33203125" bestFit="1" customWidth="1"/>
    <col min="4" max="4" width="9.6640625" bestFit="1" customWidth="1"/>
    <col min="5" max="5" width="12" bestFit="1" customWidth="1"/>
    <col min="7" max="8" width="5.5" bestFit="1" customWidth="1"/>
    <col min="9" max="9" width="18.5" bestFit="1" customWidth="1"/>
    <col min="10" max="10" width="7" bestFit="1" customWidth="1"/>
    <col min="11" max="11" width="14.6640625" bestFit="1" customWidth="1"/>
    <col min="12" max="12" width="8.83203125" bestFit="1" customWidth="1"/>
    <col min="13" max="15" width="5.5" bestFit="1" customWidth="1"/>
    <col min="16" max="16" width="8.83203125" bestFit="1" customWidth="1"/>
    <col min="17" max="17" width="10.33203125" bestFit="1" customWidth="1"/>
    <col min="18" max="18" width="16.1640625" bestFit="1" customWidth="1"/>
    <col min="19" max="19" width="15.83203125" bestFit="1" customWidth="1"/>
    <col min="20" max="20" width="19.6640625" bestFit="1" customWidth="1"/>
    <col min="21" max="21" width="18.5" bestFit="1" customWidth="1"/>
    <col min="22" max="22" width="16.1640625" bestFit="1" customWidth="1"/>
    <col min="23" max="23" width="15.83203125" bestFit="1" customWidth="1"/>
    <col min="24" max="24" width="19.6640625" bestFit="1" customWidth="1"/>
    <col min="25" max="25" width="18.5" bestFit="1" customWidth="1"/>
    <col min="26" max="26" width="16.1640625" bestFit="1" customWidth="1"/>
    <col min="27" max="27" width="15.83203125" bestFit="1" customWidth="1"/>
    <col min="28" max="28" width="19.6640625" bestFit="1" customWidth="1"/>
    <col min="29" max="29" width="18.5" bestFit="1" customWidth="1"/>
    <col min="30" max="30" width="16.1640625" bestFit="1" customWidth="1"/>
    <col min="31" max="31" width="15.83203125" bestFit="1" customWidth="1"/>
    <col min="32" max="32" width="19.6640625" bestFit="1" customWidth="1"/>
    <col min="33" max="33" width="18.5" bestFit="1" customWidth="1"/>
    <col min="34" max="34" width="16.1640625" bestFit="1" customWidth="1"/>
    <col min="35" max="35" width="15.83203125" bestFit="1" customWidth="1"/>
    <col min="36" max="36" width="19.6640625" bestFit="1" customWidth="1"/>
    <col min="37" max="37" width="18.5" bestFit="1" customWidth="1"/>
    <col min="38" max="38" width="16.1640625" bestFit="1" customWidth="1"/>
    <col min="39" max="39" width="15.83203125" bestFit="1" customWidth="1"/>
    <col min="40" max="40" width="19.6640625" bestFit="1" customWidth="1"/>
    <col min="41" max="41" width="18.5" bestFit="1" customWidth="1"/>
    <col min="42" max="42" width="16.1640625" bestFit="1" customWidth="1"/>
    <col min="43" max="43" width="15.83203125" bestFit="1" customWidth="1"/>
    <col min="44" max="44" width="19.6640625" bestFit="1" customWidth="1"/>
    <col min="45" max="45" width="18.5" bestFit="1" customWidth="1"/>
    <col min="46" max="46" width="16.1640625" bestFit="1" customWidth="1"/>
    <col min="47" max="47" width="15.83203125" bestFit="1" customWidth="1"/>
    <col min="48" max="48" width="19.6640625" bestFit="1" customWidth="1"/>
    <col min="49" max="49" width="18.5" bestFit="1" customWidth="1"/>
    <col min="50" max="50" width="16.1640625" bestFit="1" customWidth="1"/>
    <col min="51" max="51" width="15.83203125" bestFit="1" customWidth="1"/>
    <col min="52" max="52" width="19.6640625" bestFit="1" customWidth="1"/>
    <col min="53" max="53" width="18.5" bestFit="1" customWidth="1"/>
    <col min="54" max="54" width="16.1640625" bestFit="1" customWidth="1"/>
    <col min="55" max="55" width="15.83203125" bestFit="1" customWidth="1"/>
    <col min="56" max="56" width="19.6640625" bestFit="1" customWidth="1"/>
    <col min="57" max="57" width="18.5" bestFit="1" customWidth="1"/>
    <col min="58" max="58" width="16.1640625" bestFit="1" customWidth="1"/>
    <col min="59" max="59" width="15.83203125" bestFit="1" customWidth="1"/>
    <col min="60" max="60" width="19.6640625" bestFit="1" customWidth="1"/>
    <col min="61" max="61" width="18.5" bestFit="1" customWidth="1"/>
    <col min="62" max="62" width="16.1640625" bestFit="1" customWidth="1"/>
    <col min="63" max="63" width="15.83203125" bestFit="1" customWidth="1"/>
    <col min="64" max="64" width="19.6640625" bestFit="1" customWidth="1"/>
    <col min="65" max="65" width="18.5" bestFit="1" customWidth="1"/>
    <col min="66" max="66" width="16.1640625" bestFit="1" customWidth="1"/>
    <col min="67" max="67" width="15.83203125" bestFit="1" customWidth="1"/>
    <col min="68" max="68" width="19.6640625" bestFit="1" customWidth="1"/>
    <col min="69" max="69" width="18.5" bestFit="1" customWidth="1"/>
    <col min="70" max="70" width="16.1640625" bestFit="1" customWidth="1"/>
    <col min="71" max="71" width="15.83203125" bestFit="1" customWidth="1"/>
    <col min="72" max="72" width="19.6640625" bestFit="1" customWidth="1"/>
    <col min="73" max="73" width="18.5" bestFit="1" customWidth="1"/>
    <col min="74" max="74" width="16.1640625" bestFit="1" customWidth="1"/>
    <col min="75" max="75" width="15.83203125" bestFit="1" customWidth="1"/>
    <col min="76" max="76" width="19.6640625" bestFit="1" customWidth="1"/>
    <col min="77" max="77" width="18.5" bestFit="1" customWidth="1"/>
    <col min="78" max="78" width="16.1640625" bestFit="1" customWidth="1"/>
    <col min="79" max="79" width="15.83203125" bestFit="1" customWidth="1"/>
    <col min="80" max="80" width="19.6640625" bestFit="1" customWidth="1"/>
    <col min="81" max="81" width="18.5" bestFit="1" customWidth="1"/>
    <col min="82" max="82" width="16.1640625" bestFit="1" customWidth="1"/>
    <col min="83" max="83" width="15.83203125" bestFit="1" customWidth="1"/>
    <col min="84" max="84" width="19.6640625" bestFit="1" customWidth="1"/>
    <col min="85" max="85" width="18.5" bestFit="1" customWidth="1"/>
    <col min="86" max="86" width="16.1640625" bestFit="1" customWidth="1"/>
    <col min="87" max="87" width="15.83203125" bestFit="1" customWidth="1"/>
    <col min="88" max="88" width="19.6640625" bestFit="1" customWidth="1"/>
    <col min="89" max="89" width="18.5" bestFit="1" customWidth="1"/>
    <col min="90" max="90" width="16.1640625" bestFit="1" customWidth="1"/>
    <col min="91" max="91" width="15.83203125" bestFit="1" customWidth="1"/>
    <col min="92" max="92" width="19.6640625" bestFit="1" customWidth="1"/>
    <col min="93" max="93" width="18.5" bestFit="1" customWidth="1"/>
    <col min="94" max="94" width="16.1640625" bestFit="1" customWidth="1"/>
    <col min="95" max="95" width="15.83203125" bestFit="1" customWidth="1"/>
    <col min="96" max="96" width="19.6640625" bestFit="1" customWidth="1"/>
    <col min="97" max="97" width="18.5" bestFit="1" customWidth="1"/>
    <col min="98" max="98" width="16.1640625" bestFit="1" customWidth="1"/>
    <col min="99" max="99" width="15.83203125" bestFit="1" customWidth="1"/>
    <col min="100" max="100" width="19.6640625" bestFit="1" customWidth="1"/>
    <col min="101" max="101" width="18.5" bestFit="1" customWidth="1"/>
    <col min="102" max="102" width="16.1640625" bestFit="1" customWidth="1"/>
    <col min="103" max="103" width="15.83203125" bestFit="1" customWidth="1"/>
    <col min="104" max="104" width="19.6640625" bestFit="1" customWidth="1"/>
    <col min="105" max="105" width="18.5" bestFit="1" customWidth="1"/>
    <col min="106" max="106" width="16.1640625" bestFit="1" customWidth="1"/>
    <col min="107" max="107" width="15.83203125" bestFit="1" customWidth="1"/>
    <col min="108" max="108" width="19.6640625" bestFit="1" customWidth="1"/>
    <col min="109" max="109" width="18.5" bestFit="1" customWidth="1"/>
    <col min="110" max="110" width="16.1640625" bestFit="1" customWidth="1"/>
    <col min="111" max="111" width="15.83203125" bestFit="1" customWidth="1"/>
    <col min="112" max="112" width="19.6640625" bestFit="1" customWidth="1"/>
    <col min="113" max="113" width="18.5" bestFit="1" customWidth="1"/>
    <col min="114" max="114" width="16.1640625" bestFit="1" customWidth="1"/>
    <col min="115" max="115" width="15.83203125" bestFit="1" customWidth="1"/>
    <col min="116" max="116" width="19.6640625" bestFit="1" customWidth="1"/>
    <col min="117" max="117" width="18.5" bestFit="1" customWidth="1"/>
    <col min="118" max="118" width="16.1640625" bestFit="1" customWidth="1"/>
    <col min="119" max="119" width="15.83203125" bestFit="1" customWidth="1"/>
    <col min="120" max="120" width="19.6640625" bestFit="1" customWidth="1"/>
    <col min="121" max="121" width="18.5" bestFit="1" customWidth="1"/>
    <col min="122" max="122" width="16.1640625" bestFit="1" customWidth="1"/>
    <col min="123" max="123" width="15.83203125" bestFit="1" customWidth="1"/>
    <col min="124" max="124" width="19.6640625" bestFit="1" customWidth="1"/>
    <col min="125" max="125" width="18.5" bestFit="1" customWidth="1"/>
    <col min="126" max="126" width="16.1640625" bestFit="1" customWidth="1"/>
    <col min="127" max="127" width="15.83203125" bestFit="1" customWidth="1"/>
    <col min="128" max="128" width="19.6640625" bestFit="1" customWidth="1"/>
    <col min="129" max="129" width="18.5" bestFit="1" customWidth="1"/>
    <col min="130" max="130" width="16.1640625" bestFit="1" customWidth="1"/>
    <col min="131" max="131" width="15.83203125" bestFit="1" customWidth="1"/>
    <col min="132" max="132" width="19.6640625" bestFit="1" customWidth="1"/>
    <col min="133" max="133" width="18.5" bestFit="1" customWidth="1"/>
    <col min="134" max="134" width="16.1640625" bestFit="1" customWidth="1"/>
    <col min="135" max="135" width="15.83203125" bestFit="1" customWidth="1"/>
    <col min="136" max="136" width="19.6640625" bestFit="1" customWidth="1"/>
    <col min="137" max="137" width="18.5" bestFit="1" customWidth="1"/>
    <col min="138" max="138" width="16.1640625" bestFit="1" customWidth="1"/>
    <col min="139" max="139" width="15.83203125" bestFit="1" customWidth="1"/>
    <col min="140" max="140" width="19.6640625" bestFit="1" customWidth="1"/>
    <col min="141" max="141" width="18.5" bestFit="1" customWidth="1"/>
    <col min="142" max="142" width="16.1640625" bestFit="1" customWidth="1"/>
    <col min="143" max="143" width="15.83203125" bestFit="1" customWidth="1"/>
    <col min="144" max="144" width="19.6640625" bestFit="1" customWidth="1"/>
    <col min="145" max="145" width="18.5" bestFit="1" customWidth="1"/>
    <col min="146" max="146" width="16.1640625" bestFit="1" customWidth="1"/>
    <col min="147" max="147" width="15.83203125" bestFit="1" customWidth="1"/>
    <col min="148" max="148" width="19.6640625" bestFit="1" customWidth="1"/>
    <col min="149" max="149" width="18.5" bestFit="1" customWidth="1"/>
    <col min="150" max="150" width="16.1640625" bestFit="1" customWidth="1"/>
    <col min="151" max="151" width="15.83203125" bestFit="1" customWidth="1"/>
    <col min="152" max="152" width="19.6640625" bestFit="1" customWidth="1"/>
    <col min="153" max="153" width="18.5" bestFit="1" customWidth="1"/>
    <col min="154" max="154" width="16.1640625" bestFit="1" customWidth="1"/>
    <col min="155" max="155" width="15.83203125" bestFit="1" customWidth="1"/>
    <col min="156" max="156" width="19.6640625" bestFit="1" customWidth="1"/>
    <col min="157" max="157" width="18.5" bestFit="1" customWidth="1"/>
    <col min="158" max="158" width="16.1640625" bestFit="1" customWidth="1"/>
    <col min="159" max="159" width="15.83203125" bestFit="1" customWidth="1"/>
    <col min="160" max="160" width="19.6640625" bestFit="1" customWidth="1"/>
    <col min="161" max="161" width="18.5" bestFit="1" customWidth="1"/>
    <col min="162" max="162" width="16.1640625" bestFit="1" customWidth="1"/>
    <col min="163" max="163" width="15.83203125" bestFit="1" customWidth="1"/>
    <col min="164" max="164" width="19.6640625" bestFit="1" customWidth="1"/>
    <col min="165" max="165" width="18.5" bestFit="1" customWidth="1"/>
    <col min="166" max="166" width="16.1640625" bestFit="1" customWidth="1"/>
    <col min="167" max="167" width="15.83203125" bestFit="1" customWidth="1"/>
    <col min="168" max="168" width="19.6640625" bestFit="1" customWidth="1"/>
    <col min="169" max="169" width="18.5" bestFit="1" customWidth="1"/>
    <col min="170" max="170" width="16.1640625" bestFit="1" customWidth="1"/>
    <col min="171" max="171" width="15.83203125" bestFit="1" customWidth="1"/>
    <col min="172" max="172" width="19.6640625" bestFit="1" customWidth="1"/>
    <col min="173" max="173" width="18.5" bestFit="1" customWidth="1"/>
    <col min="174" max="174" width="16.1640625" bestFit="1" customWidth="1"/>
    <col min="175" max="175" width="15.83203125" bestFit="1" customWidth="1"/>
    <col min="176" max="176" width="19.6640625" bestFit="1" customWidth="1"/>
    <col min="177" max="177" width="18.5" bestFit="1" customWidth="1"/>
    <col min="178" max="178" width="16.1640625" bestFit="1" customWidth="1"/>
    <col min="179" max="179" width="15.83203125" bestFit="1" customWidth="1"/>
    <col min="180" max="180" width="19.6640625" bestFit="1" customWidth="1"/>
    <col min="181" max="181" width="18.5" bestFit="1" customWidth="1"/>
    <col min="182" max="182" width="16.1640625" bestFit="1" customWidth="1"/>
    <col min="183" max="183" width="15.83203125" bestFit="1" customWidth="1"/>
    <col min="184" max="184" width="19.6640625" bestFit="1" customWidth="1"/>
    <col min="185" max="185" width="18.5" bestFit="1" customWidth="1"/>
    <col min="186" max="186" width="16.1640625" bestFit="1" customWidth="1"/>
    <col min="187" max="187" width="15.83203125" bestFit="1" customWidth="1"/>
    <col min="188" max="188" width="19.6640625" bestFit="1" customWidth="1"/>
    <col min="189" max="189" width="18.5" bestFit="1" customWidth="1"/>
    <col min="190" max="190" width="16.1640625" bestFit="1" customWidth="1"/>
    <col min="191" max="191" width="15.83203125" bestFit="1" customWidth="1"/>
    <col min="192" max="192" width="19.6640625" bestFit="1" customWidth="1"/>
    <col min="193" max="193" width="18.5" bestFit="1" customWidth="1"/>
    <col min="194" max="194" width="16.1640625" bestFit="1" customWidth="1"/>
    <col min="195" max="195" width="15.83203125" bestFit="1" customWidth="1"/>
    <col min="196" max="196" width="19.6640625" bestFit="1" customWidth="1"/>
    <col min="197" max="197" width="18.5" bestFit="1" customWidth="1"/>
    <col min="198" max="198" width="16.1640625" bestFit="1" customWidth="1"/>
    <col min="199" max="199" width="15.83203125" bestFit="1" customWidth="1"/>
    <col min="200" max="200" width="19.6640625" bestFit="1" customWidth="1"/>
    <col min="201" max="201" width="18.5" bestFit="1" customWidth="1"/>
    <col min="202" max="202" width="16.1640625" bestFit="1" customWidth="1"/>
    <col min="203" max="203" width="15.83203125" bestFit="1" customWidth="1"/>
    <col min="204" max="204" width="19.6640625" bestFit="1" customWidth="1"/>
    <col min="205" max="205" width="18.5" bestFit="1" customWidth="1"/>
    <col min="206" max="206" width="16.1640625" bestFit="1" customWidth="1"/>
    <col min="207" max="207" width="15.83203125" bestFit="1" customWidth="1"/>
    <col min="208" max="208" width="19.6640625" bestFit="1" customWidth="1"/>
    <col min="209" max="209" width="18.5" bestFit="1" customWidth="1"/>
    <col min="210" max="210" width="16.1640625" bestFit="1" customWidth="1"/>
    <col min="211" max="211" width="15.83203125" bestFit="1" customWidth="1"/>
    <col min="212" max="212" width="19.6640625" bestFit="1" customWidth="1"/>
    <col min="213" max="213" width="18.5" bestFit="1" customWidth="1"/>
    <col min="214" max="214" width="16.1640625" bestFit="1" customWidth="1"/>
    <col min="215" max="215" width="15.83203125" bestFit="1" customWidth="1"/>
    <col min="216" max="216" width="19.6640625" bestFit="1" customWidth="1"/>
    <col min="217" max="217" width="18.5" bestFit="1" customWidth="1"/>
    <col min="218" max="218" width="16.1640625" bestFit="1" customWidth="1"/>
    <col min="219" max="219" width="15.83203125" bestFit="1" customWidth="1"/>
    <col min="220" max="220" width="19.6640625" bestFit="1" customWidth="1"/>
    <col min="221" max="221" width="18.5" bestFit="1" customWidth="1"/>
    <col min="222" max="222" width="16.1640625" bestFit="1" customWidth="1"/>
    <col min="223" max="223" width="15.83203125" bestFit="1" customWidth="1"/>
    <col min="224" max="224" width="19.6640625" bestFit="1" customWidth="1"/>
    <col min="225" max="225" width="18.5" bestFit="1" customWidth="1"/>
    <col min="226" max="226" width="16.1640625" bestFit="1" customWidth="1"/>
    <col min="227" max="227" width="15.83203125" bestFit="1" customWidth="1"/>
    <col min="228" max="228" width="19.6640625" bestFit="1" customWidth="1"/>
    <col min="229" max="229" width="18.5" bestFit="1" customWidth="1"/>
    <col min="230" max="230" width="16.1640625" bestFit="1" customWidth="1"/>
    <col min="231" max="231" width="15.83203125" bestFit="1" customWidth="1"/>
    <col min="232" max="232" width="19.6640625" bestFit="1" customWidth="1"/>
    <col min="233" max="233" width="18.5" bestFit="1" customWidth="1"/>
    <col min="234" max="234" width="16.1640625" bestFit="1" customWidth="1"/>
    <col min="235" max="235" width="15.83203125" bestFit="1" customWidth="1"/>
    <col min="236" max="236" width="19.6640625" bestFit="1" customWidth="1"/>
    <col min="237" max="237" width="18.5" bestFit="1" customWidth="1"/>
    <col min="238" max="238" width="16.1640625" bestFit="1" customWidth="1"/>
    <col min="239" max="239" width="15.83203125" bestFit="1" customWidth="1"/>
    <col min="240" max="240" width="19.6640625" bestFit="1" customWidth="1"/>
    <col min="241" max="241" width="18.5" bestFit="1" customWidth="1"/>
    <col min="242" max="242" width="16.1640625" bestFit="1" customWidth="1"/>
    <col min="243" max="243" width="15.83203125" bestFit="1" customWidth="1"/>
    <col min="244" max="244" width="19.6640625" bestFit="1" customWidth="1"/>
    <col min="245" max="245" width="18.5" bestFit="1" customWidth="1"/>
    <col min="246" max="246" width="16.1640625" bestFit="1" customWidth="1"/>
    <col min="247" max="247" width="15.83203125" bestFit="1" customWidth="1"/>
    <col min="248" max="248" width="19.6640625" bestFit="1" customWidth="1"/>
    <col min="249" max="249" width="18.5" bestFit="1" customWidth="1"/>
    <col min="250" max="250" width="16.1640625" bestFit="1" customWidth="1"/>
    <col min="251" max="251" width="15.83203125" bestFit="1" customWidth="1"/>
    <col min="252" max="252" width="19.6640625" bestFit="1" customWidth="1"/>
    <col min="253" max="253" width="18.5" bestFit="1" customWidth="1"/>
    <col min="254" max="254" width="16.1640625" bestFit="1" customWidth="1"/>
    <col min="255" max="255" width="15.83203125" bestFit="1" customWidth="1"/>
    <col min="256" max="256" width="19.6640625" bestFit="1" customWidth="1"/>
    <col min="257" max="257" width="18.5" bestFit="1" customWidth="1"/>
    <col min="258" max="258" width="16.1640625" bestFit="1" customWidth="1"/>
    <col min="259" max="259" width="15.83203125" bestFit="1" customWidth="1"/>
    <col min="260" max="260" width="19.6640625" bestFit="1" customWidth="1"/>
    <col min="261" max="261" width="18.5" bestFit="1" customWidth="1"/>
    <col min="262" max="262" width="16.1640625" bestFit="1" customWidth="1"/>
    <col min="263" max="263" width="15.83203125" bestFit="1" customWidth="1"/>
    <col min="264" max="264" width="19.6640625" bestFit="1" customWidth="1"/>
    <col min="265" max="265" width="18.5" bestFit="1" customWidth="1"/>
    <col min="266" max="266" width="16.1640625" bestFit="1" customWidth="1"/>
    <col min="267" max="267" width="15.83203125" bestFit="1" customWidth="1"/>
    <col min="268" max="268" width="19.6640625" bestFit="1" customWidth="1"/>
    <col min="269" max="269" width="18.5" bestFit="1" customWidth="1"/>
    <col min="270" max="270" width="16.1640625" bestFit="1" customWidth="1"/>
    <col min="271" max="271" width="15.83203125" bestFit="1" customWidth="1"/>
    <col min="272" max="272" width="19.6640625" bestFit="1" customWidth="1"/>
    <col min="273" max="273" width="18.5" bestFit="1" customWidth="1"/>
    <col min="274" max="274" width="16.1640625" bestFit="1" customWidth="1"/>
    <col min="275" max="275" width="15.83203125" bestFit="1" customWidth="1"/>
    <col min="276" max="276" width="19.6640625" bestFit="1" customWidth="1"/>
    <col min="277" max="277" width="18.5" bestFit="1" customWidth="1"/>
    <col min="278" max="278" width="16.1640625" bestFit="1" customWidth="1"/>
    <col min="279" max="279" width="15.83203125" bestFit="1" customWidth="1"/>
    <col min="280" max="280" width="19.6640625" bestFit="1" customWidth="1"/>
    <col min="281" max="281" width="18.5" bestFit="1" customWidth="1"/>
    <col min="282" max="282" width="16.1640625" bestFit="1" customWidth="1"/>
    <col min="283" max="283" width="15.83203125" bestFit="1" customWidth="1"/>
    <col min="284" max="284" width="19.6640625" bestFit="1" customWidth="1"/>
    <col min="285" max="285" width="18.5" bestFit="1" customWidth="1"/>
    <col min="286" max="286" width="16.1640625" bestFit="1" customWidth="1"/>
    <col min="287" max="287" width="15.83203125" bestFit="1" customWidth="1"/>
    <col min="288" max="288" width="19.6640625" bestFit="1" customWidth="1"/>
    <col min="289" max="289" width="18.5" bestFit="1" customWidth="1"/>
    <col min="290" max="290" width="16.1640625" bestFit="1" customWidth="1"/>
    <col min="291" max="291" width="15.83203125" bestFit="1" customWidth="1"/>
    <col min="292" max="292" width="19.6640625" bestFit="1" customWidth="1"/>
    <col min="293" max="293" width="18.5" bestFit="1" customWidth="1"/>
    <col min="294" max="294" width="16.1640625" bestFit="1" customWidth="1"/>
    <col min="295" max="295" width="15.83203125" bestFit="1" customWidth="1"/>
    <col min="296" max="296" width="19.6640625" bestFit="1" customWidth="1"/>
    <col min="297" max="297" width="18.5" bestFit="1" customWidth="1"/>
    <col min="298" max="298" width="16.1640625" bestFit="1" customWidth="1"/>
    <col min="299" max="299" width="15.83203125" bestFit="1" customWidth="1"/>
    <col min="300" max="300" width="19.6640625" bestFit="1" customWidth="1"/>
    <col min="301" max="301" width="18.5" bestFit="1" customWidth="1"/>
    <col min="302" max="302" width="16.1640625" bestFit="1" customWidth="1"/>
    <col min="303" max="303" width="15.83203125" bestFit="1" customWidth="1"/>
    <col min="304" max="304" width="19.6640625" bestFit="1" customWidth="1"/>
    <col min="305" max="305" width="18.5" bestFit="1" customWidth="1"/>
    <col min="306" max="306" width="16.1640625" bestFit="1" customWidth="1"/>
    <col min="307" max="307" width="15.83203125" bestFit="1" customWidth="1"/>
    <col min="308" max="308" width="19.6640625" bestFit="1" customWidth="1"/>
    <col min="309" max="309" width="18.5" bestFit="1" customWidth="1"/>
    <col min="310" max="310" width="16.1640625" bestFit="1" customWidth="1"/>
    <col min="311" max="311" width="15.83203125" bestFit="1" customWidth="1"/>
    <col min="312" max="312" width="19.6640625" bestFit="1" customWidth="1"/>
    <col min="313" max="313" width="18.5" bestFit="1" customWidth="1"/>
    <col min="314" max="314" width="16.1640625" bestFit="1" customWidth="1"/>
    <col min="315" max="315" width="15.83203125" bestFit="1" customWidth="1"/>
    <col min="316" max="316" width="19.6640625" bestFit="1" customWidth="1"/>
    <col min="317" max="317" width="18.5" bestFit="1" customWidth="1"/>
    <col min="318" max="318" width="16.1640625" bestFit="1" customWidth="1"/>
    <col min="319" max="319" width="15.83203125" bestFit="1" customWidth="1"/>
    <col min="320" max="320" width="19.6640625" bestFit="1" customWidth="1"/>
    <col min="321" max="321" width="18.5" bestFit="1" customWidth="1"/>
    <col min="322" max="322" width="16.1640625" bestFit="1" customWidth="1"/>
    <col min="323" max="323" width="15.83203125" bestFit="1" customWidth="1"/>
    <col min="324" max="324" width="19.6640625" bestFit="1" customWidth="1"/>
    <col min="325" max="325" width="18.5" bestFit="1" customWidth="1"/>
    <col min="326" max="326" width="16.1640625" bestFit="1" customWidth="1"/>
    <col min="327" max="327" width="15.83203125" bestFit="1" customWidth="1"/>
    <col min="328" max="328" width="19.6640625" bestFit="1" customWidth="1"/>
    <col min="329" max="329" width="18.5" bestFit="1" customWidth="1"/>
    <col min="330" max="330" width="16.1640625" bestFit="1" customWidth="1"/>
    <col min="331" max="331" width="15.83203125" bestFit="1" customWidth="1"/>
    <col min="332" max="332" width="19.6640625" bestFit="1" customWidth="1"/>
    <col min="333" max="333" width="18.5" bestFit="1" customWidth="1"/>
    <col min="334" max="334" width="16.1640625" bestFit="1" customWidth="1"/>
    <col min="335" max="335" width="15.83203125" bestFit="1" customWidth="1"/>
    <col min="336" max="336" width="19.6640625" bestFit="1" customWidth="1"/>
    <col min="337" max="337" width="18.5" bestFit="1" customWidth="1"/>
    <col min="338" max="338" width="16.1640625" bestFit="1" customWidth="1"/>
    <col min="339" max="339" width="15.83203125" bestFit="1" customWidth="1"/>
    <col min="340" max="340" width="19.6640625" bestFit="1" customWidth="1"/>
    <col min="341" max="341" width="18.5" bestFit="1" customWidth="1"/>
    <col min="342" max="342" width="16.1640625" bestFit="1" customWidth="1"/>
    <col min="343" max="343" width="15.83203125" bestFit="1" customWidth="1"/>
    <col min="344" max="344" width="19.6640625" bestFit="1" customWidth="1"/>
    <col min="345" max="345" width="18.5" bestFit="1" customWidth="1"/>
    <col min="346" max="346" width="16.1640625" bestFit="1" customWidth="1"/>
    <col min="347" max="347" width="15.83203125" bestFit="1" customWidth="1"/>
    <col min="348" max="348" width="19.6640625" bestFit="1" customWidth="1"/>
    <col min="349" max="349" width="18.5" bestFit="1" customWidth="1"/>
    <col min="350" max="350" width="16.1640625" bestFit="1" customWidth="1"/>
    <col min="351" max="351" width="15.83203125" bestFit="1" customWidth="1"/>
    <col min="352" max="352" width="19.6640625" bestFit="1" customWidth="1"/>
    <col min="353" max="353" width="18.5" bestFit="1" customWidth="1"/>
    <col min="354" max="354" width="16.1640625" bestFit="1" customWidth="1"/>
    <col min="355" max="355" width="15.83203125" bestFit="1" customWidth="1"/>
    <col min="356" max="356" width="19.6640625" bestFit="1" customWidth="1"/>
    <col min="357" max="357" width="18.5" bestFit="1" customWidth="1"/>
    <col min="358" max="358" width="16.1640625" bestFit="1" customWidth="1"/>
    <col min="359" max="359" width="15.83203125" bestFit="1" customWidth="1"/>
    <col min="360" max="360" width="19.6640625" bestFit="1" customWidth="1"/>
    <col min="361" max="361" width="18.5" bestFit="1" customWidth="1"/>
    <col min="362" max="362" width="16.1640625" bestFit="1" customWidth="1"/>
    <col min="363" max="363" width="15.83203125" bestFit="1" customWidth="1"/>
    <col min="364" max="364" width="19.6640625" bestFit="1" customWidth="1"/>
    <col min="365" max="365" width="18.5" bestFit="1" customWidth="1"/>
    <col min="366" max="366" width="16.1640625" bestFit="1" customWidth="1"/>
    <col min="367" max="367" width="15.83203125" bestFit="1" customWidth="1"/>
    <col min="368" max="368" width="19.6640625" bestFit="1" customWidth="1"/>
    <col min="369" max="369" width="18.5" bestFit="1" customWidth="1"/>
    <col min="370" max="370" width="16.1640625" bestFit="1" customWidth="1"/>
    <col min="371" max="371" width="15.83203125" bestFit="1" customWidth="1"/>
    <col min="372" max="372" width="19.6640625" bestFit="1" customWidth="1"/>
    <col min="373" max="373" width="18.5" bestFit="1" customWidth="1"/>
    <col min="374" max="374" width="16.1640625" bestFit="1" customWidth="1"/>
    <col min="375" max="375" width="15.83203125" bestFit="1" customWidth="1"/>
    <col min="376" max="376" width="19.6640625" bestFit="1" customWidth="1"/>
    <col min="377" max="377" width="18.5" bestFit="1" customWidth="1"/>
    <col min="378" max="378" width="16.1640625" bestFit="1" customWidth="1"/>
    <col min="379" max="379" width="15.83203125" bestFit="1" customWidth="1"/>
    <col min="380" max="380" width="19.6640625" bestFit="1" customWidth="1"/>
    <col min="381" max="381" width="18.5" bestFit="1" customWidth="1"/>
    <col min="382" max="382" width="16.1640625" bestFit="1" customWidth="1"/>
    <col min="383" max="383" width="15.83203125" bestFit="1" customWidth="1"/>
    <col min="384" max="384" width="19.6640625" bestFit="1" customWidth="1"/>
    <col min="385" max="385" width="18.5" bestFit="1" customWidth="1"/>
    <col min="386" max="386" width="16.1640625" bestFit="1" customWidth="1"/>
    <col min="387" max="387" width="15.83203125" bestFit="1" customWidth="1"/>
    <col min="388" max="388" width="19.6640625" bestFit="1" customWidth="1"/>
    <col min="389" max="389" width="18.5" bestFit="1" customWidth="1"/>
    <col min="390" max="390" width="16.1640625" bestFit="1" customWidth="1"/>
    <col min="391" max="391" width="15.83203125" bestFit="1" customWidth="1"/>
    <col min="392" max="392" width="19.6640625" bestFit="1" customWidth="1"/>
    <col min="393" max="393" width="18.5" bestFit="1" customWidth="1"/>
    <col min="394" max="394" width="16.1640625" bestFit="1" customWidth="1"/>
    <col min="395" max="395" width="15.83203125" bestFit="1" customWidth="1"/>
    <col min="396" max="396" width="19.6640625" bestFit="1" customWidth="1"/>
    <col min="397" max="397" width="18.5" bestFit="1" customWidth="1"/>
    <col min="398" max="398" width="16.1640625" bestFit="1" customWidth="1"/>
    <col min="399" max="399" width="15.83203125" bestFit="1" customWidth="1"/>
    <col min="400" max="400" width="19.6640625" bestFit="1" customWidth="1"/>
    <col min="401" max="401" width="18.5" bestFit="1" customWidth="1"/>
    <col min="402" max="402" width="16.1640625" bestFit="1" customWidth="1"/>
    <col min="403" max="403" width="15.83203125" bestFit="1" customWidth="1"/>
    <col min="404" max="404" width="19.6640625" bestFit="1" customWidth="1"/>
    <col min="405" max="405" width="18.5" bestFit="1" customWidth="1"/>
    <col min="406" max="406" width="16.1640625" bestFit="1" customWidth="1"/>
    <col min="407" max="407" width="15.83203125" bestFit="1" customWidth="1"/>
    <col min="408" max="408" width="19.6640625" bestFit="1" customWidth="1"/>
    <col min="409" max="409" width="18.5" bestFit="1" customWidth="1"/>
    <col min="410" max="410" width="16.1640625" bestFit="1" customWidth="1"/>
    <col min="411" max="411" width="15.83203125" bestFit="1" customWidth="1"/>
    <col min="412" max="412" width="19.6640625" bestFit="1" customWidth="1"/>
    <col min="413" max="413" width="18.5" bestFit="1" customWidth="1"/>
    <col min="414" max="414" width="16.1640625" bestFit="1" customWidth="1"/>
    <col min="415" max="415" width="15.83203125" bestFit="1" customWidth="1"/>
    <col min="416" max="416" width="19.6640625" bestFit="1" customWidth="1"/>
    <col min="417" max="417" width="18.5" bestFit="1" customWidth="1"/>
    <col min="418" max="418" width="16.1640625" bestFit="1" customWidth="1"/>
    <col min="419" max="419" width="15.83203125" bestFit="1" customWidth="1"/>
    <col min="420" max="420" width="19.6640625" bestFit="1" customWidth="1"/>
    <col min="421" max="421" width="18.5" bestFit="1" customWidth="1"/>
    <col min="422" max="422" width="16.1640625" bestFit="1" customWidth="1"/>
    <col min="423" max="423" width="15.83203125" bestFit="1" customWidth="1"/>
    <col min="424" max="424" width="19.6640625" bestFit="1" customWidth="1"/>
    <col min="425" max="425" width="18.5" bestFit="1" customWidth="1"/>
    <col min="426" max="426" width="16.1640625" bestFit="1" customWidth="1"/>
    <col min="427" max="427" width="15.83203125" bestFit="1" customWidth="1"/>
    <col min="428" max="428" width="19.6640625" bestFit="1" customWidth="1"/>
    <col min="429" max="429" width="18.5" bestFit="1" customWidth="1"/>
    <col min="430" max="430" width="16.1640625" bestFit="1" customWidth="1"/>
    <col min="431" max="431" width="15.83203125" bestFit="1" customWidth="1"/>
    <col min="432" max="432" width="19.6640625" bestFit="1" customWidth="1"/>
    <col min="433" max="433" width="18.5" bestFit="1" customWidth="1"/>
    <col min="434" max="434" width="16.1640625" bestFit="1" customWidth="1"/>
    <col min="435" max="435" width="15.83203125" bestFit="1" customWidth="1"/>
    <col min="436" max="436" width="19.6640625" bestFit="1" customWidth="1"/>
    <col min="437" max="437" width="18.5" bestFit="1" customWidth="1"/>
    <col min="438" max="438" width="16.1640625" bestFit="1" customWidth="1"/>
    <col min="439" max="439" width="15.83203125" bestFit="1" customWidth="1"/>
    <col min="440" max="440" width="19.6640625" bestFit="1" customWidth="1"/>
    <col min="441" max="441" width="18.5" bestFit="1" customWidth="1"/>
    <col min="442" max="442" width="16.1640625" bestFit="1" customWidth="1"/>
    <col min="443" max="443" width="15.83203125" bestFit="1" customWidth="1"/>
    <col min="444" max="444" width="19.6640625" bestFit="1" customWidth="1"/>
    <col min="445" max="445" width="18.5" bestFit="1" customWidth="1"/>
    <col min="446" max="446" width="16.1640625" bestFit="1" customWidth="1"/>
    <col min="447" max="447" width="15.83203125" bestFit="1" customWidth="1"/>
    <col min="448" max="448" width="19.6640625" bestFit="1" customWidth="1"/>
    <col min="449" max="449" width="18.5" bestFit="1" customWidth="1"/>
    <col min="450" max="450" width="16.1640625" bestFit="1" customWidth="1"/>
    <col min="451" max="451" width="15.83203125" bestFit="1" customWidth="1"/>
    <col min="452" max="452" width="19.6640625" bestFit="1" customWidth="1"/>
    <col min="453" max="453" width="18.5" bestFit="1" customWidth="1"/>
    <col min="454" max="454" width="16.1640625" bestFit="1" customWidth="1"/>
    <col min="455" max="455" width="15.83203125" bestFit="1" customWidth="1"/>
    <col min="456" max="456" width="19.6640625" bestFit="1" customWidth="1"/>
    <col min="457" max="457" width="18.5" bestFit="1" customWidth="1"/>
    <col min="458" max="458" width="16.1640625" bestFit="1" customWidth="1"/>
    <col min="459" max="459" width="15.83203125" bestFit="1" customWidth="1"/>
    <col min="460" max="460" width="19.6640625" bestFit="1" customWidth="1"/>
    <col min="461" max="461" width="18.5" bestFit="1" customWidth="1"/>
    <col min="462" max="462" width="16.1640625" bestFit="1" customWidth="1"/>
    <col min="463" max="463" width="15.83203125" bestFit="1" customWidth="1"/>
    <col min="464" max="464" width="19.6640625" bestFit="1" customWidth="1"/>
    <col min="465" max="465" width="18.5" bestFit="1" customWidth="1"/>
    <col min="466" max="466" width="16.1640625" bestFit="1" customWidth="1"/>
    <col min="467" max="467" width="15.83203125" bestFit="1" customWidth="1"/>
    <col min="468" max="468" width="19.6640625" bestFit="1" customWidth="1"/>
    <col min="469" max="469" width="18.5" bestFit="1" customWidth="1"/>
    <col min="470" max="470" width="16.1640625" bestFit="1" customWidth="1"/>
    <col min="471" max="471" width="15.83203125" bestFit="1" customWidth="1"/>
    <col min="472" max="472" width="19.6640625" bestFit="1" customWidth="1"/>
    <col min="473" max="473" width="18.5" bestFit="1" customWidth="1"/>
    <col min="474" max="474" width="16.1640625" bestFit="1" customWidth="1"/>
    <col min="475" max="475" width="15.83203125" bestFit="1" customWidth="1"/>
    <col min="476" max="476" width="19.6640625" bestFit="1" customWidth="1"/>
    <col min="477" max="477" width="18.5" bestFit="1" customWidth="1"/>
    <col min="478" max="478" width="16.1640625" bestFit="1" customWidth="1"/>
    <col min="479" max="479" width="15.83203125" bestFit="1" customWidth="1"/>
    <col min="480" max="480" width="19.6640625" bestFit="1" customWidth="1"/>
    <col min="481" max="481" width="18.5" bestFit="1" customWidth="1"/>
    <col min="482" max="482" width="16.1640625" bestFit="1" customWidth="1"/>
    <col min="483" max="483" width="15.83203125" bestFit="1" customWidth="1"/>
    <col min="484" max="484" width="19.6640625" bestFit="1" customWidth="1"/>
    <col min="485" max="485" width="18.5" bestFit="1" customWidth="1"/>
    <col min="486" max="486" width="16.1640625" bestFit="1" customWidth="1"/>
    <col min="487" max="487" width="15.83203125" bestFit="1" customWidth="1"/>
    <col min="488" max="488" width="19.6640625" bestFit="1" customWidth="1"/>
    <col min="489" max="489" width="18.5" bestFit="1" customWidth="1"/>
    <col min="490" max="490" width="16.1640625" bestFit="1" customWidth="1"/>
    <col min="491" max="491" width="15.83203125" bestFit="1" customWidth="1"/>
    <col min="492" max="492" width="19.6640625" bestFit="1" customWidth="1"/>
    <col min="493" max="493" width="18.5" bestFit="1" customWidth="1"/>
    <col min="494" max="494" width="16.1640625" bestFit="1" customWidth="1"/>
    <col min="495" max="495" width="15.83203125" bestFit="1" customWidth="1"/>
    <col min="496" max="496" width="19.6640625" bestFit="1" customWidth="1"/>
    <col min="497" max="497" width="18.5" bestFit="1" customWidth="1"/>
    <col min="498" max="498" width="16.1640625" bestFit="1" customWidth="1"/>
    <col min="499" max="499" width="15.83203125" bestFit="1" customWidth="1"/>
    <col min="500" max="500" width="19.6640625" bestFit="1" customWidth="1"/>
    <col min="501" max="501" width="18.5" bestFit="1" customWidth="1"/>
    <col min="502" max="502" width="16.1640625" bestFit="1" customWidth="1"/>
    <col min="503" max="503" width="15.83203125" bestFit="1" customWidth="1"/>
    <col min="504" max="504" width="19.6640625" bestFit="1" customWidth="1"/>
    <col min="505" max="505" width="18.5" bestFit="1" customWidth="1"/>
    <col min="506" max="506" width="16.1640625" bestFit="1" customWidth="1"/>
    <col min="507" max="507" width="15.83203125" bestFit="1" customWidth="1"/>
    <col min="508" max="508" width="19.6640625" bestFit="1" customWidth="1"/>
    <col min="509" max="509" width="18.5" bestFit="1" customWidth="1"/>
    <col min="510" max="510" width="16.1640625" bestFit="1" customWidth="1"/>
    <col min="511" max="511" width="15.83203125" bestFit="1" customWidth="1"/>
    <col min="512" max="512" width="19.6640625" bestFit="1" customWidth="1"/>
    <col min="513" max="513" width="18.5" bestFit="1" customWidth="1"/>
    <col min="514" max="514" width="16.1640625" bestFit="1" customWidth="1"/>
    <col min="515" max="515" width="15.83203125" bestFit="1" customWidth="1"/>
    <col min="516" max="516" width="19.6640625" bestFit="1" customWidth="1"/>
    <col min="517" max="517" width="18.5" bestFit="1" customWidth="1"/>
    <col min="518" max="518" width="16.1640625" bestFit="1" customWidth="1"/>
    <col min="519" max="519" width="15.83203125" bestFit="1" customWidth="1"/>
    <col min="520" max="520" width="19.6640625" bestFit="1" customWidth="1"/>
    <col min="521" max="521" width="18.5" bestFit="1" customWidth="1"/>
    <col min="522" max="522" width="16.1640625" bestFit="1" customWidth="1"/>
    <col min="523" max="523" width="15.83203125" bestFit="1" customWidth="1"/>
    <col min="524" max="524" width="19.6640625" bestFit="1" customWidth="1"/>
    <col min="525" max="525" width="18.5" bestFit="1" customWidth="1"/>
    <col min="526" max="526" width="16.1640625" bestFit="1" customWidth="1"/>
    <col min="527" max="527" width="15.83203125" bestFit="1" customWidth="1"/>
    <col min="528" max="528" width="19.6640625" bestFit="1" customWidth="1"/>
    <col min="529" max="529" width="18.5" bestFit="1" customWidth="1"/>
    <col min="530" max="530" width="16.1640625" bestFit="1" customWidth="1"/>
    <col min="531" max="531" width="15.83203125" bestFit="1" customWidth="1"/>
    <col min="532" max="532" width="19.6640625" bestFit="1" customWidth="1"/>
    <col min="533" max="533" width="18.5" bestFit="1" customWidth="1"/>
    <col min="534" max="534" width="16.1640625" bestFit="1" customWidth="1"/>
    <col min="535" max="535" width="15.83203125" bestFit="1" customWidth="1"/>
    <col min="536" max="536" width="19.6640625" bestFit="1" customWidth="1"/>
    <col min="537" max="537" width="18.5" bestFit="1" customWidth="1"/>
    <col min="538" max="538" width="16.1640625" bestFit="1" customWidth="1"/>
    <col min="539" max="539" width="15.83203125" bestFit="1" customWidth="1"/>
    <col min="540" max="540" width="19.6640625" bestFit="1" customWidth="1"/>
    <col min="541" max="541" width="18.5" bestFit="1" customWidth="1"/>
    <col min="542" max="542" width="16.1640625" bestFit="1" customWidth="1"/>
    <col min="543" max="543" width="15.83203125" bestFit="1" customWidth="1"/>
    <col min="544" max="544" width="19.6640625" bestFit="1" customWidth="1"/>
    <col min="545" max="545" width="18.5" bestFit="1" customWidth="1"/>
    <col min="546" max="546" width="16.1640625" bestFit="1" customWidth="1"/>
    <col min="547" max="547" width="15.83203125" bestFit="1" customWidth="1"/>
    <col min="548" max="548" width="19.6640625" bestFit="1" customWidth="1"/>
    <col min="549" max="549" width="18.5" bestFit="1" customWidth="1"/>
    <col min="550" max="550" width="16.1640625" bestFit="1" customWidth="1"/>
    <col min="551" max="551" width="15.83203125" bestFit="1" customWidth="1"/>
    <col min="552" max="552" width="19.6640625" bestFit="1" customWidth="1"/>
    <col min="553" max="553" width="18.5" bestFit="1" customWidth="1"/>
    <col min="554" max="554" width="16.1640625" bestFit="1" customWidth="1"/>
    <col min="555" max="555" width="15.83203125" bestFit="1" customWidth="1"/>
    <col min="556" max="556" width="19.6640625" bestFit="1" customWidth="1"/>
    <col min="557" max="557" width="18.5" bestFit="1" customWidth="1"/>
    <col min="558" max="558" width="16.1640625" bestFit="1" customWidth="1"/>
    <col min="559" max="559" width="15.83203125" bestFit="1" customWidth="1"/>
    <col min="560" max="560" width="19.6640625" bestFit="1" customWidth="1"/>
    <col min="561" max="561" width="18.5" bestFit="1" customWidth="1"/>
    <col min="562" max="562" width="16.1640625" bestFit="1" customWidth="1"/>
    <col min="563" max="563" width="15.83203125" bestFit="1" customWidth="1"/>
    <col min="564" max="564" width="19.6640625" bestFit="1" customWidth="1"/>
    <col min="565" max="565" width="18.5" bestFit="1" customWidth="1"/>
    <col min="566" max="566" width="16.1640625" bestFit="1" customWidth="1"/>
    <col min="567" max="567" width="15.83203125" bestFit="1" customWidth="1"/>
    <col min="568" max="568" width="19.6640625" bestFit="1" customWidth="1"/>
    <col min="569" max="569" width="18.5" bestFit="1" customWidth="1"/>
    <col min="570" max="570" width="16.1640625" bestFit="1" customWidth="1"/>
    <col min="571" max="571" width="15.83203125" bestFit="1" customWidth="1"/>
    <col min="572" max="572" width="19.6640625" bestFit="1" customWidth="1"/>
    <col min="573" max="573" width="18.5" bestFit="1" customWidth="1"/>
    <col min="574" max="574" width="16.1640625" bestFit="1" customWidth="1"/>
    <col min="575" max="575" width="15.83203125" bestFit="1" customWidth="1"/>
    <col min="576" max="576" width="19.6640625" bestFit="1" customWidth="1"/>
    <col min="577" max="577" width="18.5" bestFit="1" customWidth="1"/>
    <col min="578" max="578" width="16.1640625" bestFit="1" customWidth="1"/>
    <col min="579" max="579" width="15.83203125" bestFit="1" customWidth="1"/>
    <col min="580" max="580" width="19.6640625" bestFit="1" customWidth="1"/>
    <col min="581" max="581" width="18.5" bestFit="1" customWidth="1"/>
    <col min="582" max="582" width="16.1640625" bestFit="1" customWidth="1"/>
    <col min="583" max="583" width="15.83203125" bestFit="1" customWidth="1"/>
    <col min="584" max="584" width="19.6640625" bestFit="1" customWidth="1"/>
    <col min="585" max="585" width="18.5" bestFit="1" customWidth="1"/>
    <col min="586" max="586" width="16.1640625" bestFit="1" customWidth="1"/>
    <col min="587" max="587" width="15.83203125" bestFit="1" customWidth="1"/>
    <col min="588" max="588" width="19.6640625" bestFit="1" customWidth="1"/>
    <col min="589" max="589" width="18.5" bestFit="1" customWidth="1"/>
    <col min="590" max="590" width="16.1640625" bestFit="1" customWidth="1"/>
    <col min="591" max="591" width="15.83203125" bestFit="1" customWidth="1"/>
    <col min="592" max="592" width="19.6640625" bestFit="1" customWidth="1"/>
    <col min="593" max="593" width="18.5" bestFit="1" customWidth="1"/>
    <col min="594" max="594" width="16.1640625" bestFit="1" customWidth="1"/>
    <col min="595" max="595" width="15.83203125" bestFit="1" customWidth="1"/>
    <col min="596" max="596" width="19.6640625" bestFit="1" customWidth="1"/>
    <col min="597" max="597" width="18.5" bestFit="1" customWidth="1"/>
    <col min="598" max="598" width="16.1640625" bestFit="1" customWidth="1"/>
    <col min="599" max="599" width="15.83203125" bestFit="1" customWidth="1"/>
    <col min="600" max="600" width="24.33203125" bestFit="1" customWidth="1"/>
    <col min="601" max="601" width="23.1640625" bestFit="1" customWidth="1"/>
    <col min="602" max="602" width="20.6640625" bestFit="1" customWidth="1"/>
    <col min="603" max="603" width="20.5" bestFit="1" customWidth="1"/>
  </cols>
  <sheetData>
    <row r="1" spans="1:11" x14ac:dyDescent="0.2">
      <c r="A1" s="34" t="s">
        <v>92</v>
      </c>
      <c r="B1" s="31" t="s">
        <v>83</v>
      </c>
      <c r="C1" s="31" t="s">
        <v>84</v>
      </c>
      <c r="D1" s="31" t="s">
        <v>85</v>
      </c>
      <c r="E1" s="31" t="s">
        <v>88</v>
      </c>
    </row>
    <row r="2" spans="1:11" x14ac:dyDescent="0.2">
      <c r="A2" s="35">
        <v>2000100</v>
      </c>
      <c r="B2" t="s">
        <v>91</v>
      </c>
      <c r="C2" s="37">
        <v>34</v>
      </c>
      <c r="D2" s="38">
        <v>40</v>
      </c>
      <c r="E2" s="30">
        <v>100000</v>
      </c>
      <c r="I2" s="57" t="s">
        <v>105</v>
      </c>
    </row>
    <row r="3" spans="1:11" x14ac:dyDescent="0.2">
      <c r="A3" s="35">
        <v>2000101</v>
      </c>
      <c r="B3" t="s">
        <v>91</v>
      </c>
      <c r="C3" s="37">
        <v>36</v>
      </c>
      <c r="D3" s="38">
        <v>40</v>
      </c>
      <c r="E3" s="30">
        <v>100000</v>
      </c>
      <c r="I3" s="58" t="s">
        <v>107</v>
      </c>
      <c r="J3">
        <v>35.024999999999999</v>
      </c>
    </row>
    <row r="4" spans="1:11" x14ac:dyDescent="0.2">
      <c r="A4" s="35">
        <v>2000102</v>
      </c>
      <c r="B4" t="s">
        <v>91</v>
      </c>
      <c r="C4" s="37">
        <v>35</v>
      </c>
      <c r="D4" s="38">
        <v>40</v>
      </c>
      <c r="E4" s="30">
        <v>100000</v>
      </c>
      <c r="I4" s="58" t="s">
        <v>106</v>
      </c>
      <c r="J4">
        <v>39.984999999999999</v>
      </c>
      <c r="K4">
        <f>SUM(J3:J4)</f>
        <v>75.009999999999991</v>
      </c>
    </row>
    <row r="5" spans="1:11" x14ac:dyDescent="0.2">
      <c r="A5" s="35">
        <v>2000103</v>
      </c>
      <c r="B5" t="s">
        <v>91</v>
      </c>
      <c r="C5" s="37">
        <v>36</v>
      </c>
      <c r="D5" s="38">
        <v>39</v>
      </c>
      <c r="E5" s="30">
        <v>100000</v>
      </c>
      <c r="I5" s="58" t="s">
        <v>111</v>
      </c>
      <c r="J5">
        <v>200</v>
      </c>
    </row>
    <row r="6" spans="1:11" x14ac:dyDescent="0.2">
      <c r="A6" s="35">
        <v>2000104</v>
      </c>
      <c r="B6" t="s">
        <v>91</v>
      </c>
      <c r="C6" s="37">
        <v>35</v>
      </c>
      <c r="D6" s="38">
        <v>39</v>
      </c>
      <c r="E6" s="30">
        <v>100000</v>
      </c>
    </row>
    <row r="7" spans="1:11" x14ac:dyDescent="0.2">
      <c r="A7" s="35">
        <v>2000105</v>
      </c>
      <c r="B7" t="s">
        <v>91</v>
      </c>
      <c r="C7" s="37">
        <v>34</v>
      </c>
      <c r="D7" s="38">
        <v>39</v>
      </c>
      <c r="E7" s="30">
        <v>100000</v>
      </c>
    </row>
    <row r="8" spans="1:11" x14ac:dyDescent="0.2">
      <c r="A8" s="35">
        <v>2000106</v>
      </c>
      <c r="B8" t="s">
        <v>91</v>
      </c>
      <c r="C8" s="37">
        <v>36</v>
      </c>
      <c r="D8" s="38">
        <v>40</v>
      </c>
      <c r="E8" s="30">
        <v>100000</v>
      </c>
    </row>
    <row r="9" spans="1:11" x14ac:dyDescent="0.2">
      <c r="A9" s="35">
        <v>2000107</v>
      </c>
      <c r="B9" t="s">
        <v>91</v>
      </c>
      <c r="C9" s="37">
        <v>35</v>
      </c>
      <c r="D9" s="38">
        <v>41</v>
      </c>
      <c r="E9" s="30">
        <v>100000</v>
      </c>
    </row>
    <row r="10" spans="1:11" x14ac:dyDescent="0.2">
      <c r="A10" s="35">
        <v>2000108</v>
      </c>
      <c r="B10" t="s">
        <v>91</v>
      </c>
      <c r="C10" s="37">
        <v>35</v>
      </c>
      <c r="D10" s="38">
        <v>41</v>
      </c>
      <c r="E10" s="30">
        <v>100000</v>
      </c>
    </row>
    <row r="11" spans="1:11" x14ac:dyDescent="0.2">
      <c r="A11" s="35">
        <v>2000109</v>
      </c>
      <c r="B11" t="s">
        <v>91</v>
      </c>
      <c r="C11" s="37">
        <v>35</v>
      </c>
      <c r="D11" s="38">
        <v>39</v>
      </c>
      <c r="E11" s="30">
        <v>100000</v>
      </c>
    </row>
    <row r="12" spans="1:11" x14ac:dyDescent="0.2">
      <c r="A12" s="35">
        <v>2000111</v>
      </c>
      <c r="B12" t="s">
        <v>91</v>
      </c>
      <c r="C12" s="37">
        <v>34</v>
      </c>
      <c r="D12" s="38">
        <v>39</v>
      </c>
      <c r="E12" s="30">
        <v>100000</v>
      </c>
    </row>
    <row r="13" spans="1:11" x14ac:dyDescent="0.2">
      <c r="A13" s="35">
        <v>2000112</v>
      </c>
      <c r="B13" t="s">
        <v>91</v>
      </c>
      <c r="C13" s="37">
        <v>36</v>
      </c>
      <c r="D13" s="38">
        <v>39</v>
      </c>
      <c r="E13" s="30">
        <v>100000</v>
      </c>
    </row>
    <row r="14" spans="1:11" x14ac:dyDescent="0.2">
      <c r="A14" s="35">
        <v>2000113</v>
      </c>
      <c r="B14" t="s">
        <v>91</v>
      </c>
      <c r="C14" s="37">
        <v>35</v>
      </c>
      <c r="D14" s="38">
        <v>40</v>
      </c>
      <c r="E14" s="30">
        <v>100000</v>
      </c>
    </row>
    <row r="15" spans="1:11" x14ac:dyDescent="0.2">
      <c r="A15" s="35">
        <v>2000114</v>
      </c>
      <c r="B15" t="s">
        <v>91</v>
      </c>
      <c r="C15" s="37">
        <v>34</v>
      </c>
      <c r="D15" s="38">
        <v>40</v>
      </c>
      <c r="E15" s="30">
        <v>100000</v>
      </c>
    </row>
    <row r="16" spans="1:11" x14ac:dyDescent="0.2">
      <c r="A16" s="35">
        <v>2000115</v>
      </c>
      <c r="B16" t="s">
        <v>91</v>
      </c>
      <c r="C16" s="37">
        <v>36</v>
      </c>
      <c r="D16" s="38">
        <v>41</v>
      </c>
      <c r="E16" s="30">
        <v>100000</v>
      </c>
    </row>
    <row r="17" spans="1:5" x14ac:dyDescent="0.2">
      <c r="A17" s="35">
        <v>2000116</v>
      </c>
      <c r="B17" t="s">
        <v>91</v>
      </c>
      <c r="C17" s="37">
        <v>35</v>
      </c>
      <c r="D17" s="38">
        <v>41</v>
      </c>
      <c r="E17" s="30">
        <v>100000</v>
      </c>
    </row>
    <row r="18" spans="1:5" x14ac:dyDescent="0.2">
      <c r="A18" s="35">
        <v>2000120</v>
      </c>
      <c r="B18" t="s">
        <v>91</v>
      </c>
      <c r="C18" s="37">
        <v>34</v>
      </c>
      <c r="D18" s="38">
        <v>39</v>
      </c>
      <c r="E18" s="30">
        <v>100000</v>
      </c>
    </row>
    <row r="19" spans="1:5" x14ac:dyDescent="0.2">
      <c r="A19" s="35">
        <v>2000121</v>
      </c>
      <c r="B19" t="s">
        <v>91</v>
      </c>
      <c r="C19" s="37">
        <v>35</v>
      </c>
      <c r="D19" s="38">
        <v>39</v>
      </c>
      <c r="E19" s="30">
        <v>100000</v>
      </c>
    </row>
    <row r="20" spans="1:5" x14ac:dyDescent="0.2">
      <c r="A20" s="35">
        <v>2000122</v>
      </c>
      <c r="B20" t="s">
        <v>91</v>
      </c>
      <c r="C20" s="37">
        <v>34</v>
      </c>
      <c r="D20" s="38">
        <v>41</v>
      </c>
      <c r="E20" s="30">
        <v>100000</v>
      </c>
    </row>
    <row r="21" spans="1:5" x14ac:dyDescent="0.2">
      <c r="A21" s="35">
        <v>2000123</v>
      </c>
      <c r="B21" t="s">
        <v>91</v>
      </c>
      <c r="C21" s="37">
        <v>35</v>
      </c>
      <c r="D21" s="38">
        <v>39</v>
      </c>
      <c r="E21" s="30">
        <v>100000</v>
      </c>
    </row>
    <row r="22" spans="1:5" x14ac:dyDescent="0.2">
      <c r="A22" s="35">
        <v>2000124</v>
      </c>
      <c r="B22" t="s">
        <v>91</v>
      </c>
      <c r="C22" s="37">
        <v>34</v>
      </c>
      <c r="D22" s="38">
        <v>39</v>
      </c>
      <c r="E22" s="30">
        <v>100000</v>
      </c>
    </row>
    <row r="23" spans="1:5" x14ac:dyDescent="0.2">
      <c r="A23" s="35">
        <v>2000126</v>
      </c>
      <c r="B23" t="s">
        <v>91</v>
      </c>
      <c r="C23" s="37">
        <v>35</v>
      </c>
      <c r="D23" s="38">
        <v>41</v>
      </c>
      <c r="E23" s="30">
        <v>100000</v>
      </c>
    </row>
    <row r="24" spans="1:5" x14ac:dyDescent="0.2">
      <c r="A24" s="35">
        <v>2000128</v>
      </c>
      <c r="B24" t="s">
        <v>91</v>
      </c>
      <c r="C24" s="37">
        <v>36</v>
      </c>
      <c r="D24" s="38">
        <v>39</v>
      </c>
      <c r="E24" s="30">
        <v>100000</v>
      </c>
    </row>
    <row r="25" spans="1:5" x14ac:dyDescent="0.2">
      <c r="A25" s="35">
        <v>2000129</v>
      </c>
      <c r="B25" t="s">
        <v>91</v>
      </c>
      <c r="C25" s="37">
        <v>35</v>
      </c>
      <c r="D25" s="38">
        <v>41</v>
      </c>
      <c r="E25" s="30">
        <v>100000</v>
      </c>
    </row>
    <row r="26" spans="1:5" x14ac:dyDescent="0.2">
      <c r="A26" s="35">
        <v>2000131</v>
      </c>
      <c r="B26" t="s">
        <v>91</v>
      </c>
      <c r="C26" s="37">
        <v>36</v>
      </c>
      <c r="D26" s="38">
        <v>40</v>
      </c>
      <c r="E26" s="30">
        <v>100000</v>
      </c>
    </row>
    <row r="27" spans="1:5" x14ac:dyDescent="0.2">
      <c r="A27" s="35">
        <v>2000132</v>
      </c>
      <c r="B27" t="s">
        <v>91</v>
      </c>
      <c r="C27" s="37">
        <v>36</v>
      </c>
      <c r="D27" s="38">
        <v>41</v>
      </c>
      <c r="E27" s="30">
        <v>100000</v>
      </c>
    </row>
    <row r="28" spans="1:5" x14ac:dyDescent="0.2">
      <c r="A28" s="35">
        <v>2000136</v>
      </c>
      <c r="B28" t="s">
        <v>91</v>
      </c>
      <c r="C28" s="37">
        <v>36</v>
      </c>
      <c r="D28" s="38">
        <v>41</v>
      </c>
      <c r="E28" s="30">
        <v>100000</v>
      </c>
    </row>
    <row r="29" spans="1:5" x14ac:dyDescent="0.2">
      <c r="A29" s="35">
        <v>2000137</v>
      </c>
      <c r="B29" t="s">
        <v>91</v>
      </c>
      <c r="C29" s="37">
        <v>36</v>
      </c>
      <c r="D29" s="38">
        <v>39</v>
      </c>
      <c r="E29" s="30">
        <v>100000</v>
      </c>
    </row>
    <row r="30" spans="1:5" x14ac:dyDescent="0.2">
      <c r="A30" s="35">
        <v>2000138</v>
      </c>
      <c r="B30" t="s">
        <v>91</v>
      </c>
      <c r="C30" s="37">
        <v>35</v>
      </c>
      <c r="D30" s="38">
        <v>39</v>
      </c>
      <c r="E30" s="30">
        <v>100000</v>
      </c>
    </row>
    <row r="31" spans="1:5" x14ac:dyDescent="0.2">
      <c r="A31" s="35">
        <v>2000139</v>
      </c>
      <c r="B31" t="s">
        <v>91</v>
      </c>
      <c r="C31" s="37">
        <v>36</v>
      </c>
      <c r="D31" s="38">
        <v>41</v>
      </c>
      <c r="E31" s="30">
        <v>100000</v>
      </c>
    </row>
    <row r="32" spans="1:5" x14ac:dyDescent="0.2">
      <c r="A32" s="35">
        <v>2000143</v>
      </c>
      <c r="B32" t="s">
        <v>91</v>
      </c>
      <c r="C32" s="37">
        <v>35</v>
      </c>
      <c r="D32" s="38">
        <v>41</v>
      </c>
      <c r="E32" s="30">
        <v>100000</v>
      </c>
    </row>
    <row r="33" spans="1:5" x14ac:dyDescent="0.2">
      <c r="A33" s="35">
        <v>2000145</v>
      </c>
      <c r="B33" t="s">
        <v>91</v>
      </c>
      <c r="C33" s="37">
        <v>36</v>
      </c>
      <c r="D33" s="38">
        <v>39</v>
      </c>
      <c r="E33" s="30">
        <v>100000</v>
      </c>
    </row>
    <row r="34" spans="1:5" x14ac:dyDescent="0.2">
      <c r="A34" s="35">
        <v>2000151</v>
      </c>
      <c r="B34" t="s">
        <v>91</v>
      </c>
      <c r="C34" s="37">
        <v>35</v>
      </c>
      <c r="D34" s="38">
        <v>40</v>
      </c>
      <c r="E34" s="30">
        <v>100000</v>
      </c>
    </row>
    <row r="35" spans="1:5" x14ac:dyDescent="0.2">
      <c r="A35" s="35">
        <v>2000154</v>
      </c>
      <c r="B35" t="s">
        <v>91</v>
      </c>
      <c r="C35" s="37">
        <v>34</v>
      </c>
      <c r="D35" s="38">
        <v>41</v>
      </c>
      <c r="E35" s="30">
        <v>100000</v>
      </c>
    </row>
    <row r="36" spans="1:5" x14ac:dyDescent="0.2">
      <c r="A36" s="35">
        <v>2000155</v>
      </c>
      <c r="B36" t="s">
        <v>91</v>
      </c>
      <c r="C36" s="37">
        <v>34</v>
      </c>
      <c r="D36" s="38">
        <v>39</v>
      </c>
      <c r="E36" s="30">
        <v>100000</v>
      </c>
    </row>
    <row r="37" spans="1:5" x14ac:dyDescent="0.2">
      <c r="A37" s="35">
        <v>2000157</v>
      </c>
      <c r="B37" t="s">
        <v>91</v>
      </c>
      <c r="C37" s="37">
        <v>35</v>
      </c>
      <c r="D37" s="38">
        <v>41</v>
      </c>
      <c r="E37" s="30">
        <v>100000</v>
      </c>
    </row>
    <row r="38" spans="1:5" x14ac:dyDescent="0.2">
      <c r="A38" s="35">
        <v>2000158</v>
      </c>
      <c r="B38" t="s">
        <v>91</v>
      </c>
      <c r="C38" s="37">
        <v>35</v>
      </c>
      <c r="D38" s="38">
        <v>41</v>
      </c>
      <c r="E38" s="30">
        <v>100000</v>
      </c>
    </row>
    <row r="39" spans="1:5" x14ac:dyDescent="0.2">
      <c r="A39" s="35">
        <v>2000159</v>
      </c>
      <c r="B39" t="s">
        <v>91</v>
      </c>
      <c r="C39" s="37">
        <v>34</v>
      </c>
      <c r="D39" s="38">
        <v>40</v>
      </c>
      <c r="E39" s="30">
        <v>100000</v>
      </c>
    </row>
    <row r="40" spans="1:5" x14ac:dyDescent="0.2">
      <c r="A40" s="35">
        <v>2000161</v>
      </c>
      <c r="B40" t="s">
        <v>91</v>
      </c>
      <c r="C40" s="37">
        <v>34</v>
      </c>
      <c r="D40" s="38">
        <v>41</v>
      </c>
      <c r="E40" s="30">
        <v>100000</v>
      </c>
    </row>
    <row r="41" spans="1:5" x14ac:dyDescent="0.2">
      <c r="A41" s="35">
        <v>2000162</v>
      </c>
      <c r="B41" t="s">
        <v>91</v>
      </c>
      <c r="C41" s="37">
        <v>35</v>
      </c>
      <c r="D41" s="38">
        <v>41</v>
      </c>
      <c r="E41" s="30">
        <v>100000</v>
      </c>
    </row>
    <row r="42" spans="1:5" x14ac:dyDescent="0.2">
      <c r="A42" s="35">
        <v>2000164</v>
      </c>
      <c r="B42" t="s">
        <v>91</v>
      </c>
      <c r="C42" s="37">
        <v>36</v>
      </c>
      <c r="D42" s="38">
        <v>39</v>
      </c>
      <c r="E42" s="30">
        <v>100000</v>
      </c>
    </row>
    <row r="43" spans="1:5" x14ac:dyDescent="0.2">
      <c r="A43" s="35">
        <v>2000166</v>
      </c>
      <c r="B43" t="s">
        <v>91</v>
      </c>
      <c r="C43" s="37">
        <v>35</v>
      </c>
      <c r="D43" s="38">
        <v>40</v>
      </c>
      <c r="E43" s="30">
        <v>100000</v>
      </c>
    </row>
    <row r="44" spans="1:5" x14ac:dyDescent="0.2">
      <c r="A44" s="35">
        <v>2000172</v>
      </c>
      <c r="B44" t="s">
        <v>91</v>
      </c>
      <c r="C44" s="37">
        <v>36</v>
      </c>
      <c r="D44" s="38">
        <v>39</v>
      </c>
      <c r="E44" s="30">
        <v>100000</v>
      </c>
    </row>
    <row r="45" spans="1:5" x14ac:dyDescent="0.2">
      <c r="A45" s="35">
        <v>2000177</v>
      </c>
      <c r="B45" t="s">
        <v>91</v>
      </c>
      <c r="C45" s="37">
        <v>36</v>
      </c>
      <c r="D45" s="38">
        <v>41</v>
      </c>
      <c r="E45" s="30">
        <v>100000</v>
      </c>
    </row>
    <row r="46" spans="1:5" x14ac:dyDescent="0.2">
      <c r="A46" s="35">
        <v>2000179</v>
      </c>
      <c r="B46" t="s">
        <v>91</v>
      </c>
      <c r="C46" s="37">
        <v>34</v>
      </c>
      <c r="D46" s="38">
        <v>41</v>
      </c>
      <c r="E46" s="30">
        <v>100000</v>
      </c>
    </row>
    <row r="47" spans="1:5" x14ac:dyDescent="0.2">
      <c r="A47" s="35">
        <v>2000180</v>
      </c>
      <c r="B47" t="s">
        <v>91</v>
      </c>
      <c r="C47" s="37">
        <v>34</v>
      </c>
      <c r="D47" s="38">
        <v>41</v>
      </c>
      <c r="E47" s="30">
        <v>100000</v>
      </c>
    </row>
    <row r="48" spans="1:5" x14ac:dyDescent="0.2">
      <c r="A48" s="35">
        <v>2000186</v>
      </c>
      <c r="B48" t="s">
        <v>91</v>
      </c>
      <c r="C48" s="37">
        <v>35</v>
      </c>
      <c r="D48" s="38">
        <v>40</v>
      </c>
      <c r="E48" s="30">
        <v>100000</v>
      </c>
    </row>
    <row r="49" spans="1:5" x14ac:dyDescent="0.2">
      <c r="A49" s="35">
        <v>2000187</v>
      </c>
      <c r="B49" t="s">
        <v>91</v>
      </c>
      <c r="C49" s="37">
        <v>36</v>
      </c>
      <c r="D49" s="38">
        <v>41</v>
      </c>
      <c r="E49" s="30">
        <v>100000</v>
      </c>
    </row>
    <row r="50" spans="1:5" x14ac:dyDescent="0.2">
      <c r="A50" s="35">
        <v>2000188</v>
      </c>
      <c r="B50" t="s">
        <v>91</v>
      </c>
      <c r="C50" s="37">
        <v>35</v>
      </c>
      <c r="D50" s="38">
        <v>39</v>
      </c>
      <c r="E50" s="30">
        <v>100000</v>
      </c>
    </row>
    <row r="51" spans="1:5" x14ac:dyDescent="0.2">
      <c r="A51" s="35">
        <v>2000189</v>
      </c>
      <c r="B51" t="s">
        <v>91</v>
      </c>
      <c r="C51" s="37">
        <v>35</v>
      </c>
      <c r="D51" s="38">
        <v>41</v>
      </c>
      <c r="E51" s="30">
        <v>100000</v>
      </c>
    </row>
    <row r="52" spans="1:5" x14ac:dyDescent="0.2">
      <c r="A52" s="35">
        <v>2000190</v>
      </c>
      <c r="B52" t="s">
        <v>91</v>
      </c>
      <c r="C52" s="37">
        <v>34</v>
      </c>
      <c r="D52" s="38">
        <v>41</v>
      </c>
      <c r="E52" s="30">
        <v>100000</v>
      </c>
    </row>
    <row r="53" spans="1:5" x14ac:dyDescent="0.2">
      <c r="A53" s="35">
        <v>2000193</v>
      </c>
      <c r="B53" t="s">
        <v>91</v>
      </c>
      <c r="C53" s="37">
        <v>36</v>
      </c>
      <c r="D53" s="38">
        <v>40</v>
      </c>
      <c r="E53" s="30">
        <v>100000</v>
      </c>
    </row>
    <row r="54" spans="1:5" x14ac:dyDescent="0.2">
      <c r="A54" s="35">
        <v>2000194</v>
      </c>
      <c r="B54" t="s">
        <v>91</v>
      </c>
      <c r="C54" s="37">
        <v>36</v>
      </c>
      <c r="D54" s="38">
        <v>40</v>
      </c>
      <c r="E54" s="30">
        <v>100000</v>
      </c>
    </row>
    <row r="55" spans="1:5" x14ac:dyDescent="0.2">
      <c r="A55" s="35">
        <v>2000196</v>
      </c>
      <c r="B55" t="s">
        <v>91</v>
      </c>
      <c r="C55" s="37">
        <v>36</v>
      </c>
      <c r="D55" s="38">
        <v>41</v>
      </c>
      <c r="E55" s="30">
        <v>100000</v>
      </c>
    </row>
    <row r="56" spans="1:5" x14ac:dyDescent="0.2">
      <c r="A56" s="35">
        <v>2000197</v>
      </c>
      <c r="B56" t="s">
        <v>91</v>
      </c>
      <c r="C56" s="37">
        <v>35</v>
      </c>
      <c r="D56" s="38">
        <v>39</v>
      </c>
      <c r="E56" s="30">
        <v>100000</v>
      </c>
    </row>
    <row r="57" spans="1:5" x14ac:dyDescent="0.2">
      <c r="A57" s="35">
        <v>2000198</v>
      </c>
      <c r="B57" t="s">
        <v>91</v>
      </c>
      <c r="C57" s="37">
        <v>34</v>
      </c>
      <c r="D57" s="38">
        <v>39</v>
      </c>
      <c r="E57" s="30">
        <v>100000</v>
      </c>
    </row>
    <row r="58" spans="1:5" x14ac:dyDescent="0.2">
      <c r="A58" s="35">
        <v>2000202</v>
      </c>
      <c r="B58" t="s">
        <v>91</v>
      </c>
      <c r="C58" s="37">
        <v>36</v>
      </c>
      <c r="D58" s="38">
        <v>39</v>
      </c>
      <c r="E58" s="30">
        <v>100000</v>
      </c>
    </row>
    <row r="59" spans="1:5" x14ac:dyDescent="0.2">
      <c r="A59" s="35">
        <v>2000203</v>
      </c>
      <c r="B59" t="s">
        <v>91</v>
      </c>
      <c r="C59" s="37">
        <v>34</v>
      </c>
      <c r="D59" s="38">
        <v>40</v>
      </c>
      <c r="E59" s="30">
        <v>100000</v>
      </c>
    </row>
    <row r="60" spans="1:5" x14ac:dyDescent="0.2">
      <c r="A60" s="35">
        <v>2000204</v>
      </c>
      <c r="B60" t="s">
        <v>91</v>
      </c>
      <c r="C60" s="37">
        <v>36</v>
      </c>
      <c r="D60" s="38">
        <v>39</v>
      </c>
      <c r="E60" s="30">
        <v>100000</v>
      </c>
    </row>
    <row r="61" spans="1:5" x14ac:dyDescent="0.2">
      <c r="A61" s="35">
        <v>2000207</v>
      </c>
      <c r="B61" t="s">
        <v>91</v>
      </c>
      <c r="C61" s="37">
        <v>34</v>
      </c>
      <c r="D61" s="38">
        <v>39</v>
      </c>
      <c r="E61" s="30">
        <v>100000</v>
      </c>
    </row>
    <row r="62" spans="1:5" x14ac:dyDescent="0.2">
      <c r="A62" s="35">
        <v>2000208</v>
      </c>
      <c r="B62" t="s">
        <v>91</v>
      </c>
      <c r="C62" s="37">
        <v>35</v>
      </c>
      <c r="D62" s="38">
        <v>40</v>
      </c>
      <c r="E62" s="30">
        <v>100000</v>
      </c>
    </row>
    <row r="63" spans="1:5" x14ac:dyDescent="0.2">
      <c r="A63" s="35">
        <v>2000210</v>
      </c>
      <c r="B63" t="s">
        <v>91</v>
      </c>
      <c r="C63" s="37">
        <v>35</v>
      </c>
      <c r="D63" s="38">
        <v>40</v>
      </c>
      <c r="E63" s="30">
        <v>100000</v>
      </c>
    </row>
    <row r="64" spans="1:5" x14ac:dyDescent="0.2">
      <c r="A64" s="35">
        <v>2000213</v>
      </c>
      <c r="B64" t="s">
        <v>91</v>
      </c>
      <c r="C64" s="37">
        <v>35</v>
      </c>
      <c r="D64" s="38">
        <v>40</v>
      </c>
      <c r="E64" s="30">
        <v>100000</v>
      </c>
    </row>
    <row r="65" spans="1:5" x14ac:dyDescent="0.2">
      <c r="A65" s="35">
        <v>2000219</v>
      </c>
      <c r="B65" t="s">
        <v>91</v>
      </c>
      <c r="C65" s="37">
        <v>36</v>
      </c>
      <c r="D65" s="38">
        <v>41</v>
      </c>
      <c r="E65" s="30">
        <v>100000</v>
      </c>
    </row>
    <row r="66" spans="1:5" x14ac:dyDescent="0.2">
      <c r="A66" s="35">
        <v>2000226</v>
      </c>
      <c r="B66" t="s">
        <v>91</v>
      </c>
      <c r="C66" s="37">
        <v>34</v>
      </c>
      <c r="D66" s="38">
        <v>41</v>
      </c>
      <c r="E66" s="30">
        <v>100000</v>
      </c>
    </row>
    <row r="67" spans="1:5" x14ac:dyDescent="0.2">
      <c r="A67" s="35">
        <v>2000227</v>
      </c>
      <c r="B67" t="s">
        <v>91</v>
      </c>
      <c r="C67" s="37">
        <v>36</v>
      </c>
      <c r="D67" s="38">
        <v>40</v>
      </c>
      <c r="E67" s="30">
        <v>100000</v>
      </c>
    </row>
    <row r="68" spans="1:5" x14ac:dyDescent="0.2">
      <c r="A68" s="35">
        <v>2000229</v>
      </c>
      <c r="B68" t="s">
        <v>91</v>
      </c>
      <c r="C68" s="37">
        <v>35</v>
      </c>
      <c r="D68" s="38">
        <v>39</v>
      </c>
      <c r="E68" s="30">
        <v>100000</v>
      </c>
    </row>
    <row r="69" spans="1:5" x14ac:dyDescent="0.2">
      <c r="A69" s="35">
        <v>2000230</v>
      </c>
      <c r="B69" t="s">
        <v>91</v>
      </c>
      <c r="C69" s="37">
        <v>35</v>
      </c>
      <c r="D69" s="38">
        <v>41</v>
      </c>
      <c r="E69" s="30">
        <v>100000</v>
      </c>
    </row>
    <row r="70" spans="1:5" x14ac:dyDescent="0.2">
      <c r="A70" s="35">
        <v>2000231</v>
      </c>
      <c r="B70" t="s">
        <v>91</v>
      </c>
      <c r="C70" s="37">
        <v>34</v>
      </c>
      <c r="D70" s="38">
        <v>39</v>
      </c>
      <c r="E70" s="30">
        <v>100000</v>
      </c>
    </row>
    <row r="71" spans="1:5" x14ac:dyDescent="0.2">
      <c r="A71" s="35">
        <v>2000232</v>
      </c>
      <c r="B71" t="s">
        <v>91</v>
      </c>
      <c r="C71" s="37">
        <v>34</v>
      </c>
      <c r="D71" s="38">
        <v>40</v>
      </c>
      <c r="E71" s="30">
        <v>100000</v>
      </c>
    </row>
    <row r="72" spans="1:5" x14ac:dyDescent="0.2">
      <c r="A72" s="35">
        <v>2000233</v>
      </c>
      <c r="B72" t="s">
        <v>91</v>
      </c>
      <c r="C72" s="37">
        <v>35</v>
      </c>
      <c r="D72" s="38">
        <v>39</v>
      </c>
      <c r="E72" s="30">
        <v>100000</v>
      </c>
    </row>
    <row r="73" spans="1:5" x14ac:dyDescent="0.2">
      <c r="A73" s="35">
        <v>2000240</v>
      </c>
      <c r="B73" t="s">
        <v>91</v>
      </c>
      <c r="C73" s="37">
        <v>34</v>
      </c>
      <c r="D73" s="38">
        <v>39</v>
      </c>
      <c r="E73" s="30">
        <v>100000</v>
      </c>
    </row>
    <row r="74" spans="1:5" x14ac:dyDescent="0.2">
      <c r="A74" s="35">
        <v>2000242</v>
      </c>
      <c r="B74" t="s">
        <v>91</v>
      </c>
      <c r="C74" s="37">
        <v>34</v>
      </c>
      <c r="D74" s="38">
        <v>39</v>
      </c>
      <c r="E74" s="30">
        <v>100000</v>
      </c>
    </row>
    <row r="75" spans="1:5" x14ac:dyDescent="0.2">
      <c r="A75" s="35">
        <v>2000245</v>
      </c>
      <c r="B75" t="s">
        <v>91</v>
      </c>
      <c r="C75" s="37">
        <v>35</v>
      </c>
      <c r="D75" s="38">
        <v>41</v>
      </c>
      <c r="E75" s="30">
        <v>100000</v>
      </c>
    </row>
    <row r="76" spans="1:5" x14ac:dyDescent="0.2">
      <c r="A76" s="35">
        <v>2000247</v>
      </c>
      <c r="B76" t="s">
        <v>91</v>
      </c>
      <c r="C76" s="37">
        <v>34</v>
      </c>
      <c r="D76" s="38">
        <v>41</v>
      </c>
      <c r="E76" s="30">
        <v>100000</v>
      </c>
    </row>
    <row r="77" spans="1:5" x14ac:dyDescent="0.2">
      <c r="A77" s="35">
        <v>2000248</v>
      </c>
      <c r="B77" t="s">
        <v>91</v>
      </c>
      <c r="C77" s="37">
        <v>35</v>
      </c>
      <c r="D77" s="38">
        <v>41</v>
      </c>
      <c r="E77" s="30">
        <v>100000</v>
      </c>
    </row>
    <row r="78" spans="1:5" x14ac:dyDescent="0.2">
      <c r="A78" s="35">
        <v>2000250</v>
      </c>
      <c r="B78" t="s">
        <v>91</v>
      </c>
      <c r="C78" s="37">
        <v>35</v>
      </c>
      <c r="D78" s="38">
        <v>40</v>
      </c>
      <c r="E78" s="30">
        <v>100000</v>
      </c>
    </row>
    <row r="79" spans="1:5" x14ac:dyDescent="0.2">
      <c r="A79" s="35">
        <v>2000251</v>
      </c>
      <c r="B79" t="s">
        <v>91</v>
      </c>
      <c r="C79" s="37">
        <v>35</v>
      </c>
      <c r="D79" s="38">
        <v>39</v>
      </c>
      <c r="E79" s="30">
        <v>100000</v>
      </c>
    </row>
    <row r="80" spans="1:5" x14ac:dyDescent="0.2">
      <c r="A80" s="35">
        <v>2000252</v>
      </c>
      <c r="B80" t="s">
        <v>91</v>
      </c>
      <c r="C80" s="37">
        <v>34</v>
      </c>
      <c r="D80" s="38">
        <v>39</v>
      </c>
      <c r="E80" s="30">
        <v>100000</v>
      </c>
    </row>
    <row r="81" spans="1:5" x14ac:dyDescent="0.2">
      <c r="A81" s="35">
        <v>2000254</v>
      </c>
      <c r="B81" t="s">
        <v>91</v>
      </c>
      <c r="C81" s="37">
        <v>36</v>
      </c>
      <c r="D81" s="38">
        <v>41</v>
      </c>
      <c r="E81" s="30">
        <v>100000</v>
      </c>
    </row>
    <row r="82" spans="1:5" x14ac:dyDescent="0.2">
      <c r="A82" s="35">
        <v>2000261</v>
      </c>
      <c r="B82" t="s">
        <v>91</v>
      </c>
      <c r="C82" s="37">
        <v>35</v>
      </c>
      <c r="D82" s="38">
        <v>41</v>
      </c>
      <c r="E82" s="30">
        <v>100000</v>
      </c>
    </row>
    <row r="83" spans="1:5" x14ac:dyDescent="0.2">
      <c r="A83" s="35">
        <v>2000262</v>
      </c>
      <c r="B83" t="s">
        <v>91</v>
      </c>
      <c r="C83" s="37">
        <v>35</v>
      </c>
      <c r="D83" s="38">
        <v>41</v>
      </c>
      <c r="E83" s="30">
        <v>100000</v>
      </c>
    </row>
    <row r="84" spans="1:5" x14ac:dyDescent="0.2">
      <c r="A84" s="35">
        <v>2000263</v>
      </c>
      <c r="B84" t="s">
        <v>91</v>
      </c>
      <c r="C84" s="37">
        <v>34</v>
      </c>
      <c r="D84" s="38">
        <v>41</v>
      </c>
      <c r="E84" s="30">
        <v>100000</v>
      </c>
    </row>
    <row r="85" spans="1:5" x14ac:dyDescent="0.2">
      <c r="A85" s="35">
        <v>2000264</v>
      </c>
      <c r="B85" t="s">
        <v>91</v>
      </c>
      <c r="C85" s="37">
        <v>35</v>
      </c>
      <c r="D85" s="38">
        <v>39</v>
      </c>
      <c r="E85" s="30">
        <v>100000</v>
      </c>
    </row>
    <row r="86" spans="1:5" x14ac:dyDescent="0.2">
      <c r="A86" s="35">
        <v>2000265</v>
      </c>
      <c r="B86" t="s">
        <v>91</v>
      </c>
      <c r="C86" s="37">
        <v>34</v>
      </c>
      <c r="D86" s="38">
        <v>39</v>
      </c>
      <c r="E86" s="30">
        <v>100000</v>
      </c>
    </row>
    <row r="87" spans="1:5" x14ac:dyDescent="0.2">
      <c r="A87" s="35">
        <v>2000269</v>
      </c>
      <c r="B87" t="s">
        <v>91</v>
      </c>
      <c r="C87" s="37">
        <v>34</v>
      </c>
      <c r="D87" s="38">
        <v>41</v>
      </c>
      <c r="E87" s="30">
        <v>100000</v>
      </c>
    </row>
    <row r="88" spans="1:5" x14ac:dyDescent="0.2">
      <c r="A88" s="35">
        <v>2000270</v>
      </c>
      <c r="B88" t="s">
        <v>91</v>
      </c>
      <c r="C88" s="37">
        <v>36</v>
      </c>
      <c r="D88" s="38">
        <v>39</v>
      </c>
      <c r="E88" s="30">
        <v>100000</v>
      </c>
    </row>
    <row r="89" spans="1:5" x14ac:dyDescent="0.2">
      <c r="A89" s="35">
        <v>2000271</v>
      </c>
      <c r="B89" t="s">
        <v>91</v>
      </c>
      <c r="C89" s="37">
        <v>36</v>
      </c>
      <c r="D89" s="38">
        <v>41</v>
      </c>
      <c r="E89" s="30">
        <v>100000</v>
      </c>
    </row>
    <row r="90" spans="1:5" x14ac:dyDescent="0.2">
      <c r="A90" s="35">
        <v>2000273</v>
      </c>
      <c r="B90" t="s">
        <v>91</v>
      </c>
      <c r="C90" s="37">
        <v>36</v>
      </c>
      <c r="D90" s="38">
        <v>39</v>
      </c>
      <c r="E90" s="30">
        <v>100000</v>
      </c>
    </row>
    <row r="91" spans="1:5" x14ac:dyDescent="0.2">
      <c r="A91" s="35">
        <v>2000274</v>
      </c>
      <c r="B91" t="s">
        <v>91</v>
      </c>
      <c r="C91" s="37">
        <v>34</v>
      </c>
      <c r="D91" s="38">
        <v>40</v>
      </c>
      <c r="E91" s="30">
        <v>100000</v>
      </c>
    </row>
    <row r="92" spans="1:5" x14ac:dyDescent="0.2">
      <c r="A92" s="35">
        <v>2000276</v>
      </c>
      <c r="B92" t="s">
        <v>91</v>
      </c>
      <c r="C92" s="37">
        <v>36</v>
      </c>
      <c r="D92" s="38">
        <v>39</v>
      </c>
      <c r="E92" s="30">
        <v>100000</v>
      </c>
    </row>
    <row r="93" spans="1:5" x14ac:dyDescent="0.2">
      <c r="A93" s="35">
        <v>2000277</v>
      </c>
      <c r="B93" t="s">
        <v>91</v>
      </c>
      <c r="C93" s="37">
        <v>36</v>
      </c>
      <c r="D93" s="38">
        <v>41</v>
      </c>
      <c r="E93" s="30">
        <v>100000</v>
      </c>
    </row>
    <row r="94" spans="1:5" x14ac:dyDescent="0.2">
      <c r="A94" s="35">
        <v>2000278</v>
      </c>
      <c r="B94" t="s">
        <v>91</v>
      </c>
      <c r="C94" s="37">
        <v>35</v>
      </c>
      <c r="D94" s="38">
        <v>41</v>
      </c>
      <c r="E94" s="30">
        <v>100000</v>
      </c>
    </row>
    <row r="95" spans="1:5" x14ac:dyDescent="0.2">
      <c r="A95" s="35">
        <v>2000281</v>
      </c>
      <c r="B95" t="s">
        <v>91</v>
      </c>
      <c r="C95" s="37">
        <v>34</v>
      </c>
      <c r="D95" s="38">
        <v>41</v>
      </c>
      <c r="E95" s="30">
        <v>100000</v>
      </c>
    </row>
    <row r="96" spans="1:5" x14ac:dyDescent="0.2">
      <c r="A96" s="35">
        <v>2000284</v>
      </c>
      <c r="B96" t="s">
        <v>91</v>
      </c>
      <c r="C96" s="37">
        <v>36</v>
      </c>
      <c r="D96" s="38">
        <v>40</v>
      </c>
      <c r="E96" s="30">
        <v>100000</v>
      </c>
    </row>
    <row r="97" spans="1:5" x14ac:dyDescent="0.2">
      <c r="A97" s="35">
        <v>2000289</v>
      </c>
      <c r="B97" t="s">
        <v>91</v>
      </c>
      <c r="C97" s="37">
        <v>35</v>
      </c>
      <c r="D97" s="38">
        <v>41</v>
      </c>
      <c r="E97" s="30">
        <v>100000</v>
      </c>
    </row>
    <row r="98" spans="1:5" x14ac:dyDescent="0.2">
      <c r="A98" s="35">
        <v>2000292</v>
      </c>
      <c r="B98" t="s">
        <v>91</v>
      </c>
      <c r="C98" s="37">
        <v>36</v>
      </c>
      <c r="D98" s="38">
        <v>39</v>
      </c>
      <c r="E98" s="30">
        <v>100000</v>
      </c>
    </row>
    <row r="99" spans="1:5" x14ac:dyDescent="0.2">
      <c r="A99" s="35">
        <v>2000301</v>
      </c>
      <c r="B99" t="s">
        <v>91</v>
      </c>
      <c r="C99" s="37">
        <v>35</v>
      </c>
      <c r="D99" s="38">
        <v>40</v>
      </c>
      <c r="E99" s="30">
        <v>100000</v>
      </c>
    </row>
    <row r="100" spans="1:5" x14ac:dyDescent="0.2">
      <c r="A100" s="35">
        <v>2000302</v>
      </c>
      <c r="B100" t="s">
        <v>91</v>
      </c>
      <c r="C100" s="37">
        <v>34</v>
      </c>
      <c r="D100" s="38">
        <v>39</v>
      </c>
      <c r="E100" s="30">
        <v>100000</v>
      </c>
    </row>
    <row r="101" spans="1:5" x14ac:dyDescent="0.2">
      <c r="A101" s="35">
        <v>2000303</v>
      </c>
      <c r="B101" t="s">
        <v>91</v>
      </c>
      <c r="C101" s="37">
        <v>34</v>
      </c>
      <c r="D101" s="38">
        <v>40</v>
      </c>
      <c r="E101" s="30">
        <v>100000</v>
      </c>
    </row>
    <row r="102" spans="1:5" x14ac:dyDescent="0.2">
      <c r="A102" s="35">
        <v>2000304</v>
      </c>
      <c r="B102" t="s">
        <v>91</v>
      </c>
      <c r="C102" s="37">
        <v>36</v>
      </c>
      <c r="D102" s="38">
        <v>39</v>
      </c>
      <c r="E102" s="30">
        <v>100000</v>
      </c>
    </row>
    <row r="103" spans="1:5" x14ac:dyDescent="0.2">
      <c r="A103" s="35">
        <v>2000305</v>
      </c>
      <c r="B103" t="s">
        <v>91</v>
      </c>
      <c r="C103" s="37">
        <v>34</v>
      </c>
      <c r="D103" s="38">
        <v>41</v>
      </c>
      <c r="E103" s="30">
        <v>100000</v>
      </c>
    </row>
    <row r="104" spans="1:5" x14ac:dyDescent="0.2">
      <c r="A104" s="35">
        <v>2000307</v>
      </c>
      <c r="B104" t="s">
        <v>91</v>
      </c>
      <c r="C104" s="37">
        <v>35</v>
      </c>
      <c r="D104" s="38">
        <v>39</v>
      </c>
      <c r="E104" s="30">
        <v>100000</v>
      </c>
    </row>
    <row r="105" spans="1:5" x14ac:dyDescent="0.2">
      <c r="A105" s="35">
        <v>2000310</v>
      </c>
      <c r="B105" t="s">
        <v>91</v>
      </c>
      <c r="C105" s="37">
        <v>34</v>
      </c>
      <c r="D105" s="38">
        <v>41</v>
      </c>
      <c r="E105" s="30">
        <v>100000</v>
      </c>
    </row>
    <row r="106" spans="1:5" x14ac:dyDescent="0.2">
      <c r="A106" s="35">
        <v>2000311</v>
      </c>
      <c r="B106" t="s">
        <v>91</v>
      </c>
      <c r="C106" s="37">
        <v>34</v>
      </c>
      <c r="D106" s="38">
        <v>41</v>
      </c>
      <c r="E106" s="30">
        <v>100000</v>
      </c>
    </row>
    <row r="107" spans="1:5" x14ac:dyDescent="0.2">
      <c r="A107" s="35">
        <v>2000312</v>
      </c>
      <c r="B107" t="s">
        <v>91</v>
      </c>
      <c r="C107" s="37">
        <v>35</v>
      </c>
      <c r="D107" s="38">
        <v>39</v>
      </c>
      <c r="E107" s="30">
        <v>100000</v>
      </c>
    </row>
    <row r="108" spans="1:5" x14ac:dyDescent="0.2">
      <c r="A108" s="35">
        <v>2000314</v>
      </c>
      <c r="B108" t="s">
        <v>91</v>
      </c>
      <c r="C108" s="37">
        <v>35</v>
      </c>
      <c r="D108" s="38">
        <v>39</v>
      </c>
      <c r="E108" s="30">
        <v>100000</v>
      </c>
    </row>
    <row r="109" spans="1:5" x14ac:dyDescent="0.2">
      <c r="A109" s="35">
        <v>2000316</v>
      </c>
      <c r="B109" t="s">
        <v>91</v>
      </c>
      <c r="C109" s="37">
        <v>35</v>
      </c>
      <c r="D109" s="38">
        <v>39</v>
      </c>
      <c r="E109" s="30">
        <v>100000</v>
      </c>
    </row>
    <row r="110" spans="1:5" x14ac:dyDescent="0.2">
      <c r="A110" s="35">
        <v>2000319</v>
      </c>
      <c r="B110" t="s">
        <v>91</v>
      </c>
      <c r="C110" s="37">
        <v>36</v>
      </c>
      <c r="D110" s="38">
        <v>39</v>
      </c>
      <c r="E110" s="30">
        <v>100000</v>
      </c>
    </row>
    <row r="111" spans="1:5" x14ac:dyDescent="0.2">
      <c r="A111" s="35">
        <v>2000323</v>
      </c>
      <c r="B111" t="s">
        <v>91</v>
      </c>
      <c r="C111" s="37">
        <v>36</v>
      </c>
      <c r="D111" s="38">
        <v>40</v>
      </c>
      <c r="E111" s="30">
        <v>100000</v>
      </c>
    </row>
    <row r="112" spans="1:5" x14ac:dyDescent="0.2">
      <c r="A112" s="35">
        <v>2000324</v>
      </c>
      <c r="B112" t="s">
        <v>91</v>
      </c>
      <c r="C112" s="37">
        <v>36</v>
      </c>
      <c r="D112" s="38">
        <v>41</v>
      </c>
      <c r="E112" s="30">
        <v>100000</v>
      </c>
    </row>
    <row r="113" spans="1:5" x14ac:dyDescent="0.2">
      <c r="A113" s="35">
        <v>2000327</v>
      </c>
      <c r="B113" t="s">
        <v>91</v>
      </c>
      <c r="C113" s="37">
        <v>35</v>
      </c>
      <c r="D113" s="38">
        <v>41</v>
      </c>
      <c r="E113" s="30">
        <v>100000</v>
      </c>
    </row>
    <row r="114" spans="1:5" x14ac:dyDescent="0.2">
      <c r="A114" s="35">
        <v>2000333</v>
      </c>
      <c r="B114" t="s">
        <v>91</v>
      </c>
      <c r="C114" s="37">
        <v>34</v>
      </c>
      <c r="D114" s="38">
        <v>41</v>
      </c>
      <c r="E114" s="30">
        <v>100000</v>
      </c>
    </row>
    <row r="115" spans="1:5" x14ac:dyDescent="0.2">
      <c r="A115" s="35">
        <v>2000334</v>
      </c>
      <c r="B115" t="s">
        <v>91</v>
      </c>
      <c r="C115" s="37">
        <v>36</v>
      </c>
      <c r="D115" s="38">
        <v>41</v>
      </c>
      <c r="E115" s="30">
        <v>100000</v>
      </c>
    </row>
    <row r="116" spans="1:5" x14ac:dyDescent="0.2">
      <c r="A116" s="35">
        <v>2000335</v>
      </c>
      <c r="B116" t="s">
        <v>91</v>
      </c>
      <c r="C116" s="37">
        <v>34</v>
      </c>
      <c r="D116" s="38">
        <v>40</v>
      </c>
      <c r="E116" s="30">
        <v>100000</v>
      </c>
    </row>
    <row r="117" spans="1:5" x14ac:dyDescent="0.2">
      <c r="A117" s="35">
        <v>2000337</v>
      </c>
      <c r="B117" t="s">
        <v>91</v>
      </c>
      <c r="C117" s="37">
        <v>36</v>
      </c>
      <c r="D117" s="38">
        <v>41</v>
      </c>
      <c r="E117" s="30">
        <v>100000</v>
      </c>
    </row>
    <row r="118" spans="1:5" x14ac:dyDescent="0.2">
      <c r="A118" s="35">
        <v>2000339</v>
      </c>
      <c r="B118" t="s">
        <v>91</v>
      </c>
      <c r="C118" s="37">
        <v>36</v>
      </c>
      <c r="D118" s="38">
        <v>40</v>
      </c>
      <c r="E118" s="30">
        <v>100000</v>
      </c>
    </row>
    <row r="119" spans="1:5" x14ac:dyDescent="0.2">
      <c r="A119" s="35">
        <v>2000341</v>
      </c>
      <c r="B119" t="s">
        <v>91</v>
      </c>
      <c r="C119" s="37">
        <v>34</v>
      </c>
      <c r="D119" s="38">
        <v>40</v>
      </c>
      <c r="E119" s="30">
        <v>100000</v>
      </c>
    </row>
    <row r="120" spans="1:5" x14ac:dyDescent="0.2">
      <c r="A120" s="35">
        <v>2000344</v>
      </c>
      <c r="B120" t="s">
        <v>91</v>
      </c>
      <c r="C120" s="37">
        <v>35</v>
      </c>
      <c r="D120" s="38">
        <v>40</v>
      </c>
      <c r="E120" s="30">
        <v>100000</v>
      </c>
    </row>
    <row r="121" spans="1:5" x14ac:dyDescent="0.2">
      <c r="A121" s="35">
        <v>2000349</v>
      </c>
      <c r="B121" t="s">
        <v>91</v>
      </c>
      <c r="C121" s="37">
        <v>35</v>
      </c>
      <c r="D121" s="38">
        <v>40</v>
      </c>
      <c r="E121" s="30">
        <v>100000</v>
      </c>
    </row>
    <row r="122" spans="1:5" x14ac:dyDescent="0.2">
      <c r="A122" s="35">
        <v>2000350</v>
      </c>
      <c r="B122" t="s">
        <v>91</v>
      </c>
      <c r="C122" s="37">
        <v>34</v>
      </c>
      <c r="D122" s="38">
        <v>41</v>
      </c>
      <c r="E122" s="30">
        <v>100000</v>
      </c>
    </row>
    <row r="123" spans="1:5" x14ac:dyDescent="0.2">
      <c r="A123" s="35">
        <v>2000352</v>
      </c>
      <c r="B123" t="s">
        <v>91</v>
      </c>
      <c r="C123" s="37">
        <v>36</v>
      </c>
      <c r="D123" s="38">
        <v>39</v>
      </c>
      <c r="E123" s="30">
        <v>100000</v>
      </c>
    </row>
    <row r="124" spans="1:5" x14ac:dyDescent="0.2">
      <c r="A124" s="35">
        <v>2000355</v>
      </c>
      <c r="B124" t="s">
        <v>91</v>
      </c>
      <c r="C124" s="37">
        <v>36</v>
      </c>
      <c r="D124" s="38">
        <v>41</v>
      </c>
      <c r="E124" s="30">
        <v>100000</v>
      </c>
    </row>
    <row r="125" spans="1:5" x14ac:dyDescent="0.2">
      <c r="A125" s="35">
        <v>2000363</v>
      </c>
      <c r="B125" t="s">
        <v>91</v>
      </c>
      <c r="C125" s="37">
        <v>36</v>
      </c>
      <c r="D125" s="38">
        <v>39</v>
      </c>
      <c r="E125" s="30">
        <v>100000</v>
      </c>
    </row>
    <row r="126" spans="1:5" x14ac:dyDescent="0.2">
      <c r="A126" s="35">
        <v>2000365</v>
      </c>
      <c r="B126" t="s">
        <v>91</v>
      </c>
      <c r="C126" s="37">
        <v>36</v>
      </c>
      <c r="D126" s="38">
        <v>39</v>
      </c>
      <c r="E126" s="30">
        <v>100000</v>
      </c>
    </row>
    <row r="127" spans="1:5" x14ac:dyDescent="0.2">
      <c r="A127" s="35">
        <v>2000366</v>
      </c>
      <c r="B127" t="s">
        <v>91</v>
      </c>
      <c r="C127" s="37">
        <v>36</v>
      </c>
      <c r="D127" s="38">
        <v>39</v>
      </c>
      <c r="E127" s="30">
        <v>100000</v>
      </c>
    </row>
    <row r="128" spans="1:5" x14ac:dyDescent="0.2">
      <c r="A128" s="35">
        <v>2000372</v>
      </c>
      <c r="B128" t="s">
        <v>91</v>
      </c>
      <c r="C128" s="37">
        <v>35</v>
      </c>
      <c r="D128" s="38">
        <v>39</v>
      </c>
      <c r="E128" s="30">
        <v>100000</v>
      </c>
    </row>
    <row r="129" spans="1:5" x14ac:dyDescent="0.2">
      <c r="A129" s="35">
        <v>2000373</v>
      </c>
      <c r="B129" t="s">
        <v>91</v>
      </c>
      <c r="C129" s="37">
        <v>36</v>
      </c>
      <c r="D129" s="38">
        <v>39</v>
      </c>
      <c r="E129" s="30">
        <v>100000</v>
      </c>
    </row>
    <row r="130" spans="1:5" x14ac:dyDescent="0.2">
      <c r="A130" s="35">
        <v>2000374</v>
      </c>
      <c r="B130" t="s">
        <v>91</v>
      </c>
      <c r="C130" s="37">
        <v>35</v>
      </c>
      <c r="D130" s="38">
        <v>39</v>
      </c>
      <c r="E130" s="30">
        <v>100000</v>
      </c>
    </row>
    <row r="131" spans="1:5" x14ac:dyDescent="0.2">
      <c r="A131" s="35">
        <v>2000375</v>
      </c>
      <c r="B131" t="s">
        <v>91</v>
      </c>
      <c r="C131" s="37">
        <v>36</v>
      </c>
      <c r="D131" s="38">
        <v>41</v>
      </c>
      <c r="E131" s="30">
        <v>100000</v>
      </c>
    </row>
    <row r="132" spans="1:5" x14ac:dyDescent="0.2">
      <c r="A132" s="35">
        <v>2000380</v>
      </c>
      <c r="B132" t="s">
        <v>91</v>
      </c>
      <c r="C132" s="37">
        <v>36</v>
      </c>
      <c r="D132" s="38">
        <v>41</v>
      </c>
      <c r="E132" s="30">
        <v>100000</v>
      </c>
    </row>
    <row r="133" spans="1:5" x14ac:dyDescent="0.2">
      <c r="A133" s="35">
        <v>2000381</v>
      </c>
      <c r="B133" t="s">
        <v>91</v>
      </c>
      <c r="C133" s="37">
        <v>34</v>
      </c>
      <c r="D133" s="38">
        <v>39</v>
      </c>
      <c r="E133" s="30">
        <v>100000</v>
      </c>
    </row>
    <row r="134" spans="1:5" x14ac:dyDescent="0.2">
      <c r="A134" s="35">
        <v>2000384</v>
      </c>
      <c r="B134" t="s">
        <v>91</v>
      </c>
      <c r="C134" s="37">
        <v>35</v>
      </c>
      <c r="D134" s="38">
        <v>40</v>
      </c>
      <c r="E134" s="30">
        <v>100000</v>
      </c>
    </row>
    <row r="135" spans="1:5" x14ac:dyDescent="0.2">
      <c r="A135" s="35">
        <v>2000385</v>
      </c>
      <c r="B135" t="s">
        <v>91</v>
      </c>
      <c r="C135" s="37">
        <v>36</v>
      </c>
      <c r="D135" s="38">
        <v>40</v>
      </c>
      <c r="E135" s="30">
        <v>100000</v>
      </c>
    </row>
    <row r="136" spans="1:5" x14ac:dyDescent="0.2">
      <c r="A136" s="35">
        <v>2000386</v>
      </c>
      <c r="B136" t="s">
        <v>91</v>
      </c>
      <c r="C136" s="37">
        <v>36</v>
      </c>
      <c r="D136" s="38">
        <v>40</v>
      </c>
      <c r="E136" s="30">
        <v>100000</v>
      </c>
    </row>
    <row r="137" spans="1:5" x14ac:dyDescent="0.2">
      <c r="A137" s="35">
        <v>2000388</v>
      </c>
      <c r="B137" t="s">
        <v>91</v>
      </c>
      <c r="C137" s="37">
        <v>34</v>
      </c>
      <c r="D137" s="38">
        <v>40</v>
      </c>
      <c r="E137" s="30">
        <v>100000</v>
      </c>
    </row>
    <row r="138" spans="1:5" x14ac:dyDescent="0.2">
      <c r="A138" s="35">
        <v>2000389</v>
      </c>
      <c r="B138" t="s">
        <v>91</v>
      </c>
      <c r="C138" s="37">
        <v>35</v>
      </c>
      <c r="D138" s="38">
        <v>40</v>
      </c>
      <c r="E138" s="30">
        <v>100000</v>
      </c>
    </row>
    <row r="139" spans="1:5" x14ac:dyDescent="0.2">
      <c r="A139" s="35">
        <v>2000391</v>
      </c>
      <c r="B139" t="s">
        <v>91</v>
      </c>
      <c r="C139" s="37">
        <v>35</v>
      </c>
      <c r="D139" s="38">
        <v>39</v>
      </c>
      <c r="E139" s="30">
        <v>100000</v>
      </c>
    </row>
    <row r="140" spans="1:5" x14ac:dyDescent="0.2">
      <c r="A140" s="35">
        <v>2000392</v>
      </c>
      <c r="B140" t="s">
        <v>91</v>
      </c>
      <c r="C140" s="37">
        <v>36</v>
      </c>
      <c r="D140" s="38">
        <v>41</v>
      </c>
      <c r="E140" s="30">
        <v>100000</v>
      </c>
    </row>
    <row r="141" spans="1:5" x14ac:dyDescent="0.2">
      <c r="A141" s="35">
        <v>2000395</v>
      </c>
      <c r="B141" t="s">
        <v>91</v>
      </c>
      <c r="C141" s="37">
        <v>36</v>
      </c>
      <c r="D141" s="38">
        <v>39</v>
      </c>
      <c r="E141" s="30">
        <v>100000</v>
      </c>
    </row>
    <row r="142" spans="1:5" x14ac:dyDescent="0.2">
      <c r="A142" s="35">
        <v>2000396</v>
      </c>
      <c r="B142" t="s">
        <v>91</v>
      </c>
      <c r="C142" s="37">
        <v>35</v>
      </c>
      <c r="D142" s="38">
        <v>39</v>
      </c>
      <c r="E142" s="30">
        <v>100000</v>
      </c>
    </row>
    <row r="143" spans="1:5" x14ac:dyDescent="0.2">
      <c r="A143" s="35">
        <v>2000398</v>
      </c>
      <c r="B143" t="s">
        <v>91</v>
      </c>
      <c r="C143" s="37">
        <v>36</v>
      </c>
      <c r="D143" s="38">
        <v>39</v>
      </c>
      <c r="E143" s="30">
        <v>100000</v>
      </c>
    </row>
    <row r="144" spans="1:5" x14ac:dyDescent="0.2">
      <c r="A144" s="35">
        <v>2000399</v>
      </c>
      <c r="B144" t="s">
        <v>91</v>
      </c>
      <c r="C144" s="37">
        <v>34</v>
      </c>
      <c r="D144" s="38">
        <v>41</v>
      </c>
      <c r="E144" s="30">
        <v>100000</v>
      </c>
    </row>
    <row r="145" spans="1:5" x14ac:dyDescent="0.2">
      <c r="A145" s="35">
        <v>2000400</v>
      </c>
      <c r="B145" t="s">
        <v>91</v>
      </c>
      <c r="C145" s="37">
        <v>35</v>
      </c>
      <c r="D145" s="38">
        <v>40</v>
      </c>
      <c r="E145" s="30">
        <v>100000</v>
      </c>
    </row>
    <row r="146" spans="1:5" x14ac:dyDescent="0.2">
      <c r="A146" s="35">
        <v>2000401</v>
      </c>
      <c r="B146" t="s">
        <v>91</v>
      </c>
      <c r="C146" s="37">
        <v>34</v>
      </c>
      <c r="D146" s="38">
        <v>41</v>
      </c>
      <c r="E146" s="30">
        <v>100000</v>
      </c>
    </row>
    <row r="147" spans="1:5" x14ac:dyDescent="0.2">
      <c r="A147" s="35">
        <v>2000404</v>
      </c>
      <c r="B147" t="s">
        <v>91</v>
      </c>
      <c r="C147" s="37">
        <v>36</v>
      </c>
      <c r="D147" s="38">
        <v>41</v>
      </c>
      <c r="E147" s="30">
        <v>100000</v>
      </c>
    </row>
    <row r="148" spans="1:5" x14ac:dyDescent="0.2">
      <c r="A148" s="35">
        <v>2000405</v>
      </c>
      <c r="B148" t="s">
        <v>91</v>
      </c>
      <c r="C148" s="37">
        <v>36</v>
      </c>
      <c r="D148" s="38">
        <v>40</v>
      </c>
      <c r="E148" s="30">
        <v>100000</v>
      </c>
    </row>
    <row r="149" spans="1:5" x14ac:dyDescent="0.2">
      <c r="A149" s="35">
        <v>2000407</v>
      </c>
      <c r="B149" t="s">
        <v>91</v>
      </c>
      <c r="C149" s="37">
        <v>35</v>
      </c>
      <c r="D149" s="38">
        <v>41</v>
      </c>
      <c r="E149" s="30">
        <v>100000</v>
      </c>
    </row>
    <row r="150" spans="1:5" x14ac:dyDescent="0.2">
      <c r="A150" s="35">
        <v>2000408</v>
      </c>
      <c r="B150" t="s">
        <v>91</v>
      </c>
      <c r="C150" s="37">
        <v>36</v>
      </c>
      <c r="D150" s="38">
        <v>40</v>
      </c>
      <c r="E150" s="30">
        <v>100000</v>
      </c>
    </row>
    <row r="151" spans="1:5" x14ac:dyDescent="0.2">
      <c r="A151" s="35">
        <v>2000409</v>
      </c>
      <c r="B151" t="s">
        <v>91</v>
      </c>
      <c r="C151" s="37">
        <v>34</v>
      </c>
      <c r="D151" s="38">
        <v>41</v>
      </c>
      <c r="E151" s="30">
        <v>100000</v>
      </c>
    </row>
    <row r="152" spans="1:5" x14ac:dyDescent="0.2">
      <c r="A152" s="35">
        <v>2000410</v>
      </c>
      <c r="B152" t="s">
        <v>91</v>
      </c>
      <c r="C152" s="37">
        <v>34</v>
      </c>
      <c r="D152" s="38">
        <v>41</v>
      </c>
      <c r="E152" s="30">
        <v>100000</v>
      </c>
    </row>
    <row r="153" spans="1:5" x14ac:dyDescent="0.2">
      <c r="A153" s="35">
        <v>2000411</v>
      </c>
      <c r="B153" t="s">
        <v>91</v>
      </c>
      <c r="C153" s="37">
        <v>35</v>
      </c>
      <c r="D153" s="38">
        <v>39</v>
      </c>
      <c r="E153" s="30">
        <v>100000</v>
      </c>
    </row>
    <row r="154" spans="1:5" x14ac:dyDescent="0.2">
      <c r="A154" s="35">
        <v>2000413</v>
      </c>
      <c r="B154" t="s">
        <v>91</v>
      </c>
      <c r="C154" s="37">
        <v>34</v>
      </c>
      <c r="D154" s="38">
        <v>40</v>
      </c>
      <c r="E154" s="30">
        <v>100000</v>
      </c>
    </row>
    <row r="155" spans="1:5" x14ac:dyDescent="0.2">
      <c r="A155" s="35">
        <v>2000414</v>
      </c>
      <c r="B155" t="s">
        <v>91</v>
      </c>
      <c r="C155" s="37">
        <v>35</v>
      </c>
      <c r="D155" s="38">
        <v>39</v>
      </c>
      <c r="E155" s="30">
        <v>100000</v>
      </c>
    </row>
    <row r="156" spans="1:5" x14ac:dyDescent="0.2">
      <c r="A156" s="35">
        <v>2000418</v>
      </c>
      <c r="B156" t="s">
        <v>91</v>
      </c>
      <c r="C156" s="37">
        <v>35</v>
      </c>
      <c r="D156" s="38">
        <v>40</v>
      </c>
      <c r="E156" s="30">
        <v>100000</v>
      </c>
    </row>
    <row r="157" spans="1:5" x14ac:dyDescent="0.2">
      <c r="A157" s="35">
        <v>2000427</v>
      </c>
      <c r="B157" t="s">
        <v>91</v>
      </c>
      <c r="C157" s="37">
        <v>36</v>
      </c>
      <c r="D157" s="38">
        <v>39</v>
      </c>
      <c r="E157" s="30">
        <v>100000</v>
      </c>
    </row>
    <row r="158" spans="1:5" x14ac:dyDescent="0.2">
      <c r="A158" s="35">
        <v>2000432</v>
      </c>
      <c r="B158" t="s">
        <v>91</v>
      </c>
      <c r="C158" s="37">
        <v>34</v>
      </c>
      <c r="D158" s="38">
        <v>41</v>
      </c>
      <c r="E158" s="30">
        <v>100000</v>
      </c>
    </row>
    <row r="159" spans="1:5" x14ac:dyDescent="0.2">
      <c r="A159" s="35">
        <v>2000433</v>
      </c>
      <c r="B159" t="s">
        <v>91</v>
      </c>
      <c r="C159" s="37">
        <v>34</v>
      </c>
      <c r="D159" s="38">
        <v>41</v>
      </c>
      <c r="E159" s="30">
        <v>100000</v>
      </c>
    </row>
    <row r="160" spans="1:5" x14ac:dyDescent="0.2">
      <c r="A160" s="35">
        <v>2000434</v>
      </c>
      <c r="B160" t="s">
        <v>91</v>
      </c>
      <c r="C160" s="37">
        <v>35</v>
      </c>
      <c r="D160" s="38">
        <v>39</v>
      </c>
      <c r="E160" s="30">
        <v>100000</v>
      </c>
    </row>
    <row r="161" spans="1:5" x14ac:dyDescent="0.2">
      <c r="A161" s="35">
        <v>2000439</v>
      </c>
      <c r="B161" t="s">
        <v>91</v>
      </c>
      <c r="C161" s="37">
        <v>36</v>
      </c>
      <c r="D161" s="38">
        <v>41</v>
      </c>
      <c r="E161" s="30">
        <v>100000</v>
      </c>
    </row>
    <row r="162" spans="1:5" x14ac:dyDescent="0.2">
      <c r="A162" s="35">
        <v>2000443</v>
      </c>
      <c r="B162" t="s">
        <v>91</v>
      </c>
      <c r="C162" s="37">
        <v>34</v>
      </c>
      <c r="D162" s="38">
        <v>39</v>
      </c>
      <c r="E162" s="30">
        <v>100000</v>
      </c>
    </row>
    <row r="163" spans="1:5" x14ac:dyDescent="0.2">
      <c r="A163" s="35">
        <v>2000444</v>
      </c>
      <c r="B163" t="s">
        <v>91</v>
      </c>
      <c r="C163" s="37">
        <v>35</v>
      </c>
      <c r="D163" s="38">
        <v>41</v>
      </c>
      <c r="E163" s="30">
        <v>100000</v>
      </c>
    </row>
    <row r="164" spans="1:5" x14ac:dyDescent="0.2">
      <c r="A164" s="35">
        <v>2000445</v>
      </c>
      <c r="B164" t="s">
        <v>91</v>
      </c>
      <c r="C164" s="37">
        <v>35</v>
      </c>
      <c r="D164" s="38">
        <v>40</v>
      </c>
      <c r="E164" s="30">
        <v>100000</v>
      </c>
    </row>
    <row r="165" spans="1:5" x14ac:dyDescent="0.2">
      <c r="A165" s="35">
        <v>2000446</v>
      </c>
      <c r="B165" t="s">
        <v>91</v>
      </c>
      <c r="C165" s="37">
        <v>35</v>
      </c>
      <c r="D165" s="38">
        <v>39</v>
      </c>
      <c r="E165" s="30">
        <v>100000</v>
      </c>
    </row>
    <row r="166" spans="1:5" x14ac:dyDescent="0.2">
      <c r="A166" s="35">
        <v>2000448</v>
      </c>
      <c r="B166" t="s">
        <v>91</v>
      </c>
      <c r="C166" s="37">
        <v>34</v>
      </c>
      <c r="D166" s="38">
        <v>40</v>
      </c>
      <c r="E166" s="30">
        <v>100000</v>
      </c>
    </row>
    <row r="167" spans="1:5" x14ac:dyDescent="0.2">
      <c r="A167" s="35">
        <v>2000449</v>
      </c>
      <c r="B167" t="s">
        <v>91</v>
      </c>
      <c r="C167" s="37">
        <v>35</v>
      </c>
      <c r="D167" s="38">
        <v>41</v>
      </c>
      <c r="E167" s="30">
        <v>100000</v>
      </c>
    </row>
    <row r="168" spans="1:5" x14ac:dyDescent="0.2">
      <c r="A168" s="35">
        <v>2000451</v>
      </c>
      <c r="B168" t="s">
        <v>91</v>
      </c>
      <c r="C168" s="37">
        <v>35</v>
      </c>
      <c r="D168" s="38">
        <v>41</v>
      </c>
      <c r="E168" s="30">
        <v>100000</v>
      </c>
    </row>
    <row r="169" spans="1:5" x14ac:dyDescent="0.2">
      <c r="A169" s="35">
        <v>2000452</v>
      </c>
      <c r="B169" t="s">
        <v>91</v>
      </c>
      <c r="C169" s="37">
        <v>36</v>
      </c>
      <c r="D169" s="38">
        <v>40</v>
      </c>
      <c r="E169" s="30">
        <v>100000</v>
      </c>
    </row>
    <row r="170" spans="1:5" x14ac:dyDescent="0.2">
      <c r="A170" s="35">
        <v>2000457</v>
      </c>
      <c r="B170" t="s">
        <v>91</v>
      </c>
      <c r="C170" s="37">
        <v>36</v>
      </c>
      <c r="D170" s="38">
        <v>40</v>
      </c>
      <c r="E170" s="30">
        <v>100000</v>
      </c>
    </row>
    <row r="171" spans="1:5" x14ac:dyDescent="0.2">
      <c r="A171" s="35">
        <v>2000458</v>
      </c>
      <c r="B171" t="s">
        <v>91</v>
      </c>
      <c r="C171" s="37">
        <v>36</v>
      </c>
      <c r="D171" s="38">
        <v>41</v>
      </c>
      <c r="E171" s="30">
        <v>100000</v>
      </c>
    </row>
    <row r="172" spans="1:5" x14ac:dyDescent="0.2">
      <c r="A172" s="35">
        <v>2000462</v>
      </c>
      <c r="B172" t="s">
        <v>91</v>
      </c>
      <c r="C172" s="37">
        <v>35</v>
      </c>
      <c r="D172" s="38">
        <v>41</v>
      </c>
      <c r="E172" s="30">
        <v>100000</v>
      </c>
    </row>
    <row r="173" spans="1:5" x14ac:dyDescent="0.2">
      <c r="A173" s="35">
        <v>2000467</v>
      </c>
      <c r="B173" t="s">
        <v>91</v>
      </c>
      <c r="C173" s="37">
        <v>36</v>
      </c>
      <c r="D173" s="38">
        <v>39</v>
      </c>
      <c r="E173" s="30">
        <v>100000</v>
      </c>
    </row>
    <row r="174" spans="1:5" x14ac:dyDescent="0.2">
      <c r="A174" s="35">
        <v>2000468</v>
      </c>
      <c r="B174" t="s">
        <v>91</v>
      </c>
      <c r="C174" s="37">
        <v>34</v>
      </c>
      <c r="D174" s="38">
        <v>39</v>
      </c>
      <c r="E174" s="30">
        <v>100000</v>
      </c>
    </row>
    <row r="175" spans="1:5" x14ac:dyDescent="0.2">
      <c r="A175" s="35">
        <v>2000469</v>
      </c>
      <c r="B175" t="s">
        <v>91</v>
      </c>
      <c r="C175" s="37">
        <v>34</v>
      </c>
      <c r="D175" s="38">
        <v>39</v>
      </c>
      <c r="E175" s="30">
        <v>100000</v>
      </c>
    </row>
    <row r="176" spans="1:5" x14ac:dyDescent="0.2">
      <c r="A176" s="35">
        <v>2000470</v>
      </c>
      <c r="B176" t="s">
        <v>91</v>
      </c>
      <c r="C176" s="37">
        <v>36</v>
      </c>
      <c r="D176" s="38">
        <v>39</v>
      </c>
      <c r="E176" s="30">
        <v>100000</v>
      </c>
    </row>
    <row r="177" spans="1:5" x14ac:dyDescent="0.2">
      <c r="A177" s="35">
        <v>2000471</v>
      </c>
      <c r="B177" t="s">
        <v>91</v>
      </c>
      <c r="C177" s="37">
        <v>34</v>
      </c>
      <c r="D177" s="38">
        <v>41</v>
      </c>
      <c r="E177" s="30">
        <v>100000</v>
      </c>
    </row>
    <row r="178" spans="1:5" x14ac:dyDescent="0.2">
      <c r="A178" s="35">
        <v>2000473</v>
      </c>
      <c r="B178" t="s">
        <v>91</v>
      </c>
      <c r="C178" s="37">
        <v>34</v>
      </c>
      <c r="D178" s="38">
        <v>41</v>
      </c>
      <c r="E178" s="30">
        <v>100000</v>
      </c>
    </row>
    <row r="179" spans="1:5" x14ac:dyDescent="0.2">
      <c r="A179" s="35">
        <v>2000474</v>
      </c>
      <c r="B179" t="s">
        <v>91</v>
      </c>
      <c r="C179" s="37">
        <v>35</v>
      </c>
      <c r="D179" s="38">
        <v>39</v>
      </c>
      <c r="E179" s="30">
        <v>100000</v>
      </c>
    </row>
    <row r="180" spans="1:5" x14ac:dyDescent="0.2">
      <c r="A180" s="35">
        <v>2000475</v>
      </c>
      <c r="B180" t="s">
        <v>91</v>
      </c>
      <c r="C180" s="37">
        <v>36</v>
      </c>
      <c r="D180" s="38">
        <v>40</v>
      </c>
      <c r="E180" s="30">
        <v>100000</v>
      </c>
    </row>
    <row r="181" spans="1:5" x14ac:dyDescent="0.2">
      <c r="A181" s="35">
        <v>2000481</v>
      </c>
      <c r="B181" t="s">
        <v>91</v>
      </c>
      <c r="C181" s="37">
        <v>35</v>
      </c>
      <c r="D181" s="38">
        <v>41</v>
      </c>
      <c r="E181" s="30">
        <v>100000</v>
      </c>
    </row>
    <row r="182" spans="1:5" x14ac:dyDescent="0.2">
      <c r="A182" s="35">
        <v>2000483</v>
      </c>
      <c r="B182" t="s">
        <v>91</v>
      </c>
      <c r="C182" s="37">
        <v>34</v>
      </c>
      <c r="D182" s="38">
        <v>39</v>
      </c>
      <c r="E182" s="30">
        <v>100000</v>
      </c>
    </row>
    <row r="183" spans="1:5" x14ac:dyDescent="0.2">
      <c r="A183" s="35">
        <v>2000484</v>
      </c>
      <c r="B183" t="s">
        <v>91</v>
      </c>
      <c r="C183" s="37">
        <v>35</v>
      </c>
      <c r="D183" s="38">
        <v>40</v>
      </c>
      <c r="E183" s="30">
        <v>100000</v>
      </c>
    </row>
    <row r="184" spans="1:5" x14ac:dyDescent="0.2">
      <c r="A184" s="35">
        <v>2000488</v>
      </c>
      <c r="B184" t="s">
        <v>91</v>
      </c>
      <c r="C184" s="37">
        <v>34</v>
      </c>
      <c r="D184" s="38">
        <v>39</v>
      </c>
      <c r="E184" s="30">
        <v>100000</v>
      </c>
    </row>
    <row r="185" spans="1:5" x14ac:dyDescent="0.2">
      <c r="A185" s="35">
        <v>2000490</v>
      </c>
      <c r="B185" t="s">
        <v>91</v>
      </c>
      <c r="C185" s="37">
        <v>34</v>
      </c>
      <c r="D185" s="38">
        <v>40</v>
      </c>
      <c r="E185" s="30">
        <v>100000</v>
      </c>
    </row>
    <row r="186" spans="1:5" x14ac:dyDescent="0.2">
      <c r="A186" s="35">
        <v>2000492</v>
      </c>
      <c r="B186" t="s">
        <v>91</v>
      </c>
      <c r="C186" s="37">
        <v>35</v>
      </c>
      <c r="D186" s="38">
        <v>40</v>
      </c>
      <c r="E186" s="30">
        <v>100000</v>
      </c>
    </row>
    <row r="187" spans="1:5" x14ac:dyDescent="0.2">
      <c r="A187" s="35">
        <v>2000495</v>
      </c>
      <c r="B187" t="s">
        <v>91</v>
      </c>
      <c r="C187" s="37">
        <v>35</v>
      </c>
      <c r="D187" s="38">
        <v>40</v>
      </c>
      <c r="E187" s="30">
        <v>100000</v>
      </c>
    </row>
    <row r="188" spans="1:5" x14ac:dyDescent="0.2">
      <c r="A188" s="35">
        <v>2000496</v>
      </c>
      <c r="B188" t="s">
        <v>91</v>
      </c>
      <c r="C188" s="37">
        <v>34</v>
      </c>
      <c r="D188" s="38">
        <v>39</v>
      </c>
      <c r="E188" s="30">
        <v>100000</v>
      </c>
    </row>
    <row r="189" spans="1:5" x14ac:dyDescent="0.2">
      <c r="A189" s="35">
        <v>2000497</v>
      </c>
      <c r="B189" t="s">
        <v>91</v>
      </c>
      <c r="C189" s="37">
        <v>35</v>
      </c>
      <c r="D189" s="38">
        <v>40</v>
      </c>
      <c r="E189" s="30">
        <v>100000</v>
      </c>
    </row>
    <row r="190" spans="1:5" x14ac:dyDescent="0.2">
      <c r="A190" s="35">
        <v>2000500</v>
      </c>
      <c r="B190" t="s">
        <v>91</v>
      </c>
      <c r="C190" s="37">
        <v>36</v>
      </c>
      <c r="D190" s="38">
        <v>39</v>
      </c>
      <c r="E190" s="30">
        <v>100000</v>
      </c>
    </row>
    <row r="191" spans="1:5" x14ac:dyDescent="0.2">
      <c r="A191" s="35">
        <v>2000501</v>
      </c>
      <c r="B191" t="s">
        <v>91</v>
      </c>
      <c r="C191" s="37">
        <v>35</v>
      </c>
      <c r="D191" s="38">
        <v>40</v>
      </c>
      <c r="E191" s="30">
        <v>100000</v>
      </c>
    </row>
    <row r="192" spans="1:5" x14ac:dyDescent="0.2">
      <c r="A192" s="35">
        <v>2000503</v>
      </c>
      <c r="B192" t="s">
        <v>91</v>
      </c>
      <c r="C192" s="37">
        <v>36</v>
      </c>
      <c r="D192" s="38">
        <v>40</v>
      </c>
      <c r="E192" s="30">
        <v>100000</v>
      </c>
    </row>
    <row r="193" spans="1:5" x14ac:dyDescent="0.2">
      <c r="A193" s="35">
        <v>2000505</v>
      </c>
      <c r="B193" t="s">
        <v>91</v>
      </c>
      <c r="C193" s="37">
        <v>35</v>
      </c>
      <c r="D193" s="38">
        <v>39</v>
      </c>
      <c r="E193" s="30">
        <v>100000</v>
      </c>
    </row>
    <row r="194" spans="1:5" x14ac:dyDescent="0.2">
      <c r="A194" s="35">
        <v>2000513</v>
      </c>
      <c r="B194" t="s">
        <v>91</v>
      </c>
      <c r="C194" s="37">
        <v>34</v>
      </c>
      <c r="D194" s="38">
        <v>39</v>
      </c>
      <c r="E194" s="30">
        <v>100000</v>
      </c>
    </row>
    <row r="195" spans="1:5" x14ac:dyDescent="0.2">
      <c r="A195" s="35">
        <v>2000521</v>
      </c>
      <c r="B195" t="s">
        <v>91</v>
      </c>
      <c r="C195" s="37">
        <v>35</v>
      </c>
      <c r="D195" s="38">
        <v>41</v>
      </c>
      <c r="E195" s="30">
        <v>100000</v>
      </c>
    </row>
    <row r="196" spans="1:5" x14ac:dyDescent="0.2">
      <c r="A196" s="35">
        <v>2000523</v>
      </c>
      <c r="B196" t="s">
        <v>91</v>
      </c>
      <c r="C196" s="37">
        <v>35</v>
      </c>
      <c r="D196" s="38">
        <v>41</v>
      </c>
      <c r="E196" s="30">
        <v>100000</v>
      </c>
    </row>
    <row r="197" spans="1:5" x14ac:dyDescent="0.2">
      <c r="A197" s="35">
        <v>2000524</v>
      </c>
      <c r="B197" t="s">
        <v>91</v>
      </c>
      <c r="C197" s="37">
        <v>36</v>
      </c>
      <c r="D197" s="38">
        <v>40</v>
      </c>
      <c r="E197" s="30">
        <v>100000</v>
      </c>
    </row>
    <row r="198" spans="1:5" x14ac:dyDescent="0.2">
      <c r="A198" s="35">
        <v>2000526</v>
      </c>
      <c r="B198" t="s">
        <v>91</v>
      </c>
      <c r="C198" s="37">
        <v>35</v>
      </c>
      <c r="D198" s="38">
        <v>39</v>
      </c>
      <c r="E198" s="30">
        <v>100000</v>
      </c>
    </row>
    <row r="199" spans="1:5" x14ac:dyDescent="0.2">
      <c r="A199" s="35">
        <v>2000529</v>
      </c>
      <c r="B199" t="s">
        <v>91</v>
      </c>
      <c r="C199" s="37">
        <v>34</v>
      </c>
      <c r="D199" s="38">
        <v>39</v>
      </c>
      <c r="E199" s="30">
        <v>100000</v>
      </c>
    </row>
    <row r="200" spans="1:5" x14ac:dyDescent="0.2">
      <c r="A200" s="35">
        <v>2000531</v>
      </c>
      <c r="B200" t="s">
        <v>91</v>
      </c>
      <c r="C200" s="37">
        <v>34</v>
      </c>
      <c r="D200" s="38">
        <v>41</v>
      </c>
      <c r="E200" s="30">
        <v>100000</v>
      </c>
    </row>
    <row r="201" spans="1:5" x14ac:dyDescent="0.2">
      <c r="A201" s="35">
        <v>2000536</v>
      </c>
      <c r="B201" t="s">
        <v>91</v>
      </c>
      <c r="C201" s="37">
        <v>35</v>
      </c>
      <c r="D201" s="38">
        <v>39</v>
      </c>
      <c r="E201" s="30">
        <v>100000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1D8BC-0A2A-428D-BAF3-6A31AFDD93D0}">
  <sheetPr>
    <tabColor rgb="FF92D050"/>
    <pageSetUpPr fitToPage="1"/>
  </sheetPr>
  <dimension ref="A1:K23"/>
  <sheetViews>
    <sheetView workbookViewId="0">
      <selection activeCell="E29" sqref="E29"/>
    </sheetView>
  </sheetViews>
  <sheetFormatPr baseColWidth="10" defaultColWidth="10.83203125" defaultRowHeight="13" x14ac:dyDescent="0.15"/>
  <cols>
    <col min="1" max="1" width="11.83203125" style="2" customWidth="1"/>
    <col min="2" max="2" width="16.83203125" style="2" customWidth="1"/>
    <col min="3" max="3" width="6.5" style="2" bestFit="1" customWidth="1"/>
    <col min="4" max="4" width="21.83203125" style="2" customWidth="1"/>
    <col min="5" max="5" width="11.83203125" style="2" customWidth="1"/>
    <col min="6" max="6" width="21.5" style="2" customWidth="1"/>
    <col min="7" max="7" width="6.1640625" style="2" customWidth="1"/>
    <col min="8" max="8" width="10.83203125" style="2"/>
    <col min="9" max="9" width="17.6640625" style="2" customWidth="1"/>
    <col min="10" max="10" width="15.5" style="2" customWidth="1"/>
    <col min="11" max="16384" width="10.83203125" style="2"/>
  </cols>
  <sheetData>
    <row r="1" spans="1:11" ht="14" thickBot="1" x14ac:dyDescent="0.2">
      <c r="B1" s="3" t="s">
        <v>47</v>
      </c>
      <c r="D1" s="3" t="s">
        <v>48</v>
      </c>
      <c r="F1" s="69" t="s">
        <v>43</v>
      </c>
      <c r="G1" s="69"/>
    </row>
    <row r="2" spans="1:11" ht="14" thickBot="1" x14ac:dyDescent="0.2">
      <c r="A2" s="6" t="s">
        <v>3</v>
      </c>
      <c r="B2" s="11">
        <v>0</v>
      </c>
      <c r="D2" s="11">
        <v>100000</v>
      </c>
      <c r="F2" s="4" t="s">
        <v>32</v>
      </c>
      <c r="G2" s="23" t="s">
        <v>33</v>
      </c>
    </row>
    <row r="3" spans="1:11" ht="14" thickBot="1" x14ac:dyDescent="0.2">
      <c r="A3" s="6" t="s">
        <v>49</v>
      </c>
      <c r="B3" s="11">
        <v>100</v>
      </c>
      <c r="D3" s="59">
        <v>75.010000000000005</v>
      </c>
      <c r="F3" s="24" t="s">
        <v>50</v>
      </c>
      <c r="G3" s="25" t="s">
        <v>51</v>
      </c>
      <c r="I3" s="71" t="s">
        <v>44</v>
      </c>
      <c r="J3" s="71"/>
      <c r="K3" s="71"/>
    </row>
    <row r="4" spans="1:11" ht="14" thickBot="1" x14ac:dyDescent="0.2">
      <c r="A4" s="6" t="s">
        <v>52</v>
      </c>
      <c r="B4" s="13">
        <f>PurchaseFixedCost+PurchaseUnitCost*Q</f>
        <v>400200</v>
      </c>
      <c r="D4" s="13">
        <f>ManufactureFixedCost+ManufactureUnitCost*Q</f>
        <v>400190.02</v>
      </c>
      <c r="F4" s="24" t="s">
        <v>53</v>
      </c>
      <c r="G4" s="25" t="s">
        <v>54</v>
      </c>
      <c r="I4" s="2" t="s">
        <v>66</v>
      </c>
    </row>
    <row r="5" spans="1:11" x14ac:dyDescent="0.15">
      <c r="A5" s="6"/>
      <c r="D5" s="26"/>
      <c r="F5" s="24" t="s">
        <v>55</v>
      </c>
      <c r="G5" s="25" t="s">
        <v>56</v>
      </c>
    </row>
    <row r="6" spans="1:11" x14ac:dyDescent="0.15">
      <c r="A6" s="6"/>
      <c r="B6" s="6" t="s">
        <v>57</v>
      </c>
      <c r="C6" s="27">
        <v>4002</v>
      </c>
      <c r="D6" s="26">
        <f>PurchaseTotalCost-ManufactureTotalCost</f>
        <v>9.9799999999813735</v>
      </c>
      <c r="F6" s="24" t="s">
        <v>58</v>
      </c>
      <c r="G6" s="25" t="s">
        <v>59</v>
      </c>
      <c r="I6" s="71" t="s">
        <v>44</v>
      </c>
      <c r="J6" s="71"/>
      <c r="K6" s="71"/>
    </row>
    <row r="7" spans="1:11" x14ac:dyDescent="0.15">
      <c r="F7" s="24" t="s">
        <v>60</v>
      </c>
      <c r="G7" s="25" t="s">
        <v>61</v>
      </c>
      <c r="I7" s="2" t="s">
        <v>65</v>
      </c>
    </row>
    <row r="8" spans="1:11" x14ac:dyDescent="0.15">
      <c r="A8" s="6"/>
      <c r="B8" s="26"/>
      <c r="D8" s="26"/>
      <c r="F8" s="24" t="s">
        <v>62</v>
      </c>
      <c r="G8" s="25" t="s">
        <v>63</v>
      </c>
    </row>
    <row r="9" spans="1:11" ht="14" thickBot="1" x14ac:dyDescent="0.2">
      <c r="E9" s="10"/>
      <c r="F9" s="28" t="s">
        <v>64</v>
      </c>
      <c r="G9" s="29" t="s">
        <v>24</v>
      </c>
    </row>
    <row r="12" spans="1:11" x14ac:dyDescent="0.15">
      <c r="H12" s="71" t="s">
        <v>45</v>
      </c>
      <c r="I12" s="71"/>
      <c r="J12" s="71"/>
    </row>
    <row r="13" spans="1:11" x14ac:dyDescent="0.15">
      <c r="H13" s="2" t="s">
        <v>40</v>
      </c>
      <c r="I13" s="2" t="s">
        <v>67</v>
      </c>
      <c r="J13" s="2" t="s">
        <v>68</v>
      </c>
    </row>
    <row r="14" spans="1:11" x14ac:dyDescent="0.15">
      <c r="H14" s="2">
        <v>1000</v>
      </c>
      <c r="I14" s="2">
        <f>100000+75*H14</f>
        <v>175000</v>
      </c>
      <c r="J14" s="2">
        <f t="shared" ref="J14:J23" si="0">PurchaseUnitCost*H14</f>
        <v>100000</v>
      </c>
    </row>
    <row r="15" spans="1:11" x14ac:dyDescent="0.15">
      <c r="H15" s="2">
        <v>2000</v>
      </c>
      <c r="I15" s="2">
        <f t="shared" ref="I15:I23" si="1">100000+75*H15</f>
        <v>250000</v>
      </c>
      <c r="J15" s="2">
        <f t="shared" si="0"/>
        <v>200000</v>
      </c>
    </row>
    <row r="16" spans="1:11" x14ac:dyDescent="0.15">
      <c r="H16" s="2">
        <v>3000</v>
      </c>
      <c r="I16" s="2">
        <f t="shared" si="1"/>
        <v>325000</v>
      </c>
      <c r="J16" s="2">
        <f t="shared" si="0"/>
        <v>300000</v>
      </c>
    </row>
    <row r="17" spans="8:10" x14ac:dyDescent="0.15">
      <c r="H17" s="2">
        <v>4000</v>
      </c>
      <c r="I17" s="2">
        <f t="shared" si="1"/>
        <v>400000</v>
      </c>
      <c r="J17" s="2">
        <f t="shared" si="0"/>
        <v>400000</v>
      </c>
    </row>
    <row r="18" spans="8:10" x14ac:dyDescent="0.15">
      <c r="H18" s="2">
        <v>5000</v>
      </c>
      <c r="I18" s="2">
        <f t="shared" si="1"/>
        <v>475000</v>
      </c>
      <c r="J18" s="2">
        <f t="shared" si="0"/>
        <v>500000</v>
      </c>
    </row>
    <row r="19" spans="8:10" x14ac:dyDescent="0.15">
      <c r="H19" s="2">
        <v>6000</v>
      </c>
      <c r="I19" s="2">
        <f t="shared" si="1"/>
        <v>550000</v>
      </c>
      <c r="J19" s="2">
        <f t="shared" si="0"/>
        <v>600000</v>
      </c>
    </row>
    <row r="20" spans="8:10" x14ac:dyDescent="0.15">
      <c r="H20" s="2">
        <v>7000</v>
      </c>
      <c r="I20" s="2">
        <f t="shared" si="1"/>
        <v>625000</v>
      </c>
      <c r="J20" s="2">
        <f t="shared" si="0"/>
        <v>700000</v>
      </c>
    </row>
    <row r="21" spans="8:10" x14ac:dyDescent="0.15">
      <c r="H21" s="2">
        <v>8000</v>
      </c>
      <c r="I21" s="2">
        <f t="shared" si="1"/>
        <v>700000</v>
      </c>
      <c r="J21" s="2">
        <f t="shared" si="0"/>
        <v>800000</v>
      </c>
    </row>
    <row r="22" spans="8:10" x14ac:dyDescent="0.15">
      <c r="H22" s="2">
        <v>9000</v>
      </c>
      <c r="I22" s="2">
        <f t="shared" si="1"/>
        <v>775000</v>
      </c>
      <c r="J22" s="2">
        <f t="shared" si="0"/>
        <v>900000</v>
      </c>
    </row>
    <row r="23" spans="8:10" x14ac:dyDescent="0.15">
      <c r="H23" s="2">
        <v>10000</v>
      </c>
      <c r="I23" s="2">
        <f t="shared" si="1"/>
        <v>850000</v>
      </c>
      <c r="J23" s="2">
        <f t="shared" si="0"/>
        <v>1000000</v>
      </c>
    </row>
  </sheetData>
  <mergeCells count="4">
    <mergeCell ref="F1:G1"/>
    <mergeCell ref="I3:K3"/>
    <mergeCell ref="I6:K6"/>
    <mergeCell ref="H12:J12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9562-A36E-4C38-A77E-7FD112F74805}">
  <sheetPr>
    <tabColor rgb="FFFFFF00"/>
    <pageSetUpPr fitToPage="1"/>
  </sheetPr>
  <dimension ref="A1:I21"/>
  <sheetViews>
    <sheetView tabSelected="1" workbookViewId="0">
      <selection activeCell="C8" sqref="C8"/>
    </sheetView>
  </sheetViews>
  <sheetFormatPr baseColWidth="10" defaultColWidth="10.83203125" defaultRowHeight="13" x14ac:dyDescent="0.15"/>
  <cols>
    <col min="1" max="1" width="2.83203125" style="2" customWidth="1"/>
    <col min="2" max="2" width="19.33203125" style="2" bestFit="1" customWidth="1"/>
    <col min="3" max="3" width="14.6640625" style="2" customWidth="1"/>
    <col min="4" max="4" width="2.83203125" style="2" customWidth="1"/>
    <col min="5" max="5" width="18.83203125" style="2" bestFit="1" customWidth="1"/>
    <col min="6" max="6" width="13.83203125" style="2" customWidth="1"/>
    <col min="7" max="7" width="5.83203125" style="2" customWidth="1"/>
    <col min="8" max="8" width="16.6640625" style="2" customWidth="1"/>
    <col min="9" max="9" width="10.83203125" style="2" customWidth="1"/>
    <col min="10" max="16384" width="10.83203125" style="2"/>
  </cols>
  <sheetData>
    <row r="1" spans="1:9" ht="18" x14ac:dyDescent="0.2">
      <c r="A1" s="1" t="s">
        <v>39</v>
      </c>
    </row>
    <row r="3" spans="1:9" ht="14" thickBot="1" x14ac:dyDescent="0.2">
      <c r="C3" s="3" t="s">
        <v>0</v>
      </c>
      <c r="F3" s="3" t="s">
        <v>1</v>
      </c>
    </row>
    <row r="4" spans="1:9" x14ac:dyDescent="0.15">
      <c r="B4" s="6" t="s">
        <v>2</v>
      </c>
      <c r="C4" s="11">
        <v>2000</v>
      </c>
      <c r="E4" s="6" t="s">
        <v>7</v>
      </c>
      <c r="F4" s="7">
        <f>UnitRevenue*ProductionQuantity</f>
        <v>20000000.02</v>
      </c>
      <c r="H4" s="2" t="s">
        <v>69</v>
      </c>
    </row>
    <row r="5" spans="1:9" x14ac:dyDescent="0.15">
      <c r="B5" s="6" t="s">
        <v>3</v>
      </c>
      <c r="C5" s="11">
        <v>10000000</v>
      </c>
      <c r="E5" s="6" t="s">
        <v>8</v>
      </c>
      <c r="F5" s="8">
        <f>IF(ProductionQuantity&gt;0,FixedCost,0)</f>
        <v>10000000</v>
      </c>
      <c r="H5" s="2" t="s">
        <v>35</v>
      </c>
    </row>
    <row r="6" spans="1:9" ht="14" thickBot="1" x14ac:dyDescent="0.2">
      <c r="B6" s="6" t="s">
        <v>4</v>
      </c>
      <c r="C6" s="11">
        <v>1000</v>
      </c>
      <c r="E6" s="6" t="s">
        <v>9</v>
      </c>
      <c r="F6" s="9">
        <f>MarginalCost*ProductionQuantity</f>
        <v>10000000.01</v>
      </c>
      <c r="H6" s="2" t="s">
        <v>36</v>
      </c>
    </row>
    <row r="7" spans="1:9" ht="14" thickBot="1" x14ac:dyDescent="0.2">
      <c r="E7" s="6" t="s">
        <v>10</v>
      </c>
      <c r="F7" s="13">
        <f>TotalRevenue-(TotalFixedCost+TotalVariableCost)</f>
        <v>1.0000001639127731E-2</v>
      </c>
      <c r="H7" s="2" t="s">
        <v>37</v>
      </c>
    </row>
    <row r="8" spans="1:9" x14ac:dyDescent="0.15">
      <c r="B8" s="6" t="s">
        <v>6</v>
      </c>
      <c r="C8" s="12">
        <v>10000.00001</v>
      </c>
      <c r="F8" s="10"/>
    </row>
    <row r="10" spans="1:9" ht="14" thickBot="1" x14ac:dyDescent="0.2"/>
    <row r="11" spans="1:9" ht="14" thickBot="1" x14ac:dyDescent="0.2">
      <c r="B11" s="69" t="s">
        <v>43</v>
      </c>
      <c r="C11" s="69"/>
      <c r="E11" s="4" t="s">
        <v>32</v>
      </c>
      <c r="F11" s="5" t="s">
        <v>33</v>
      </c>
      <c r="H11" s="16" t="s">
        <v>70</v>
      </c>
      <c r="I11" s="2" t="s">
        <v>71</v>
      </c>
    </row>
    <row r="12" spans="1:9" x14ac:dyDescent="0.15">
      <c r="E12" s="17" t="s">
        <v>12</v>
      </c>
      <c r="F12" s="18" t="s">
        <v>22</v>
      </c>
      <c r="H12" s="16" t="s">
        <v>73</v>
      </c>
      <c r="I12" s="2" t="s">
        <v>72</v>
      </c>
    </row>
    <row r="13" spans="1:9" x14ac:dyDescent="0.15">
      <c r="E13" s="19" t="s">
        <v>13</v>
      </c>
      <c r="F13" s="20" t="s">
        <v>23</v>
      </c>
      <c r="H13" s="16" t="s">
        <v>74</v>
      </c>
      <c r="I13" s="2" t="s">
        <v>75</v>
      </c>
    </row>
    <row r="14" spans="1:9" x14ac:dyDescent="0.15">
      <c r="E14" s="19" t="s">
        <v>14</v>
      </c>
      <c r="F14" s="20" t="s">
        <v>24</v>
      </c>
      <c r="H14" s="16" t="s">
        <v>76</v>
      </c>
      <c r="I14" s="2" t="s">
        <v>77</v>
      </c>
    </row>
    <row r="15" spans="1:9" x14ac:dyDescent="0.15">
      <c r="E15" s="19" t="s">
        <v>15</v>
      </c>
      <c r="F15" s="20" t="s">
        <v>25</v>
      </c>
      <c r="H15" s="16" t="s">
        <v>78</v>
      </c>
      <c r="I15" s="2" t="s">
        <v>93</v>
      </c>
    </row>
    <row r="16" spans="1:9" x14ac:dyDescent="0.15">
      <c r="E16" s="19" t="s">
        <v>16</v>
      </c>
      <c r="F16" s="20" t="s">
        <v>26</v>
      </c>
      <c r="H16" s="16" t="s">
        <v>79</v>
      </c>
      <c r="I16" s="2" t="s">
        <v>118</v>
      </c>
    </row>
    <row r="17" spans="5:9" x14ac:dyDescent="0.15">
      <c r="E17" s="19" t="s">
        <v>17</v>
      </c>
      <c r="F17" s="20" t="s">
        <v>27</v>
      </c>
      <c r="H17" s="16" t="s">
        <v>80</v>
      </c>
      <c r="I17" s="2" t="s">
        <v>81</v>
      </c>
    </row>
    <row r="18" spans="5:9" x14ac:dyDescent="0.15">
      <c r="E18" s="19" t="s">
        <v>18</v>
      </c>
      <c r="F18" s="20" t="s">
        <v>28</v>
      </c>
    </row>
    <row r="19" spans="5:9" x14ac:dyDescent="0.15">
      <c r="E19" s="19" t="s">
        <v>19</v>
      </c>
      <c r="F19" s="20" t="s">
        <v>29</v>
      </c>
    </row>
    <row r="20" spans="5:9" x14ac:dyDescent="0.15">
      <c r="E20" s="19" t="s">
        <v>20</v>
      </c>
      <c r="F20" s="20" t="s">
        <v>30</v>
      </c>
    </row>
    <row r="21" spans="5:9" ht="14" thickBot="1" x14ac:dyDescent="0.2">
      <c r="E21" s="21" t="s">
        <v>21</v>
      </c>
      <c r="F21" s="22" t="s">
        <v>31</v>
      </c>
    </row>
  </sheetData>
  <mergeCells count="1">
    <mergeCell ref="B11:C11"/>
  </mergeCell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54</vt:i4>
      </vt:variant>
    </vt:vector>
  </HeadingPairs>
  <TitlesOfParts>
    <vt:vector size="62" baseType="lpstr">
      <vt:lpstr>Cell Phone</vt:lpstr>
      <vt:lpstr>1. Breakeven Example</vt:lpstr>
      <vt:lpstr>2. Breakeven Raw Data</vt:lpstr>
      <vt:lpstr>3. Breakeven Using Raw Data</vt:lpstr>
      <vt:lpstr>4. MakeBuyExample</vt:lpstr>
      <vt:lpstr> 5. MakeBuy Raw Data</vt:lpstr>
      <vt:lpstr>6. MakeBuy using Raw Data</vt:lpstr>
      <vt:lpstr>Breakeven Goalseek</vt:lpstr>
      <vt:lpstr>'3. Breakeven Using Raw Data'!BreakEvenPoint</vt:lpstr>
      <vt:lpstr>'Cell Phone'!BreakEvenPoint</vt:lpstr>
      <vt:lpstr>BreakEvenPoint</vt:lpstr>
      <vt:lpstr>'3. Breakeven Using Raw Data'!FixedCost</vt:lpstr>
      <vt:lpstr>'Breakeven Goalseek'!FixedCost</vt:lpstr>
      <vt:lpstr>'Cell Phone'!FixedCost</vt:lpstr>
      <vt:lpstr>FixedCost</vt:lpstr>
      <vt:lpstr>'6. MakeBuy using Raw Data'!ManufactureFixedCost</vt:lpstr>
      <vt:lpstr>ManufactureFixedCost</vt:lpstr>
      <vt:lpstr>'6. MakeBuy using Raw Data'!ManufactureTotalCost</vt:lpstr>
      <vt:lpstr>ManufactureTotalCost</vt:lpstr>
      <vt:lpstr>'6. MakeBuy using Raw Data'!ManufactureUnitCost</vt:lpstr>
      <vt:lpstr>ManufactureUnitCost</vt:lpstr>
      <vt:lpstr>'3. Breakeven Using Raw Data'!MarginalCost</vt:lpstr>
      <vt:lpstr>'Breakeven Goalseek'!MarginalCost</vt:lpstr>
      <vt:lpstr>'Cell Phone'!MarginalCost</vt:lpstr>
      <vt:lpstr>MarginalCost</vt:lpstr>
      <vt:lpstr>'3. Breakeven Using Raw Data'!ProductionQuantity</vt:lpstr>
      <vt:lpstr>'Breakeven Goalseek'!ProductionQuantity</vt:lpstr>
      <vt:lpstr>'Cell Phone'!ProductionQuantity</vt:lpstr>
      <vt:lpstr>ProductionQuantity</vt:lpstr>
      <vt:lpstr>'3. Breakeven Using Raw Data'!Profit</vt:lpstr>
      <vt:lpstr>'Breakeven Goalseek'!Profit</vt:lpstr>
      <vt:lpstr>'Cell Phone'!Profit</vt:lpstr>
      <vt:lpstr>Profit</vt:lpstr>
      <vt:lpstr>'6. MakeBuy using Raw Data'!PurchaseFixedCost</vt:lpstr>
      <vt:lpstr>PurchaseFixedCost</vt:lpstr>
      <vt:lpstr>'6. MakeBuy using Raw Data'!PurchaseTotalCost</vt:lpstr>
      <vt:lpstr>PurchaseTotalCost</vt:lpstr>
      <vt:lpstr>'6. MakeBuy using Raw Data'!PurchaseUnitCost</vt:lpstr>
      <vt:lpstr>PurchaseUnitCost</vt:lpstr>
      <vt:lpstr>'6. MakeBuy using Raw Data'!Q</vt:lpstr>
      <vt:lpstr>Q</vt:lpstr>
      <vt:lpstr>'3. Breakeven Using Raw Data'!SalesForecast</vt:lpstr>
      <vt:lpstr>'Cell Phone'!SalesForecast</vt:lpstr>
      <vt:lpstr>SalesForecast</vt:lpstr>
      <vt:lpstr>'3. Breakeven Using Raw Data'!TotalFixedCost</vt:lpstr>
      <vt:lpstr>'Breakeven Goalseek'!TotalFixedCost</vt:lpstr>
      <vt:lpstr>'Cell Phone'!TotalFixedCost</vt:lpstr>
      <vt:lpstr>TotalFixedCost</vt:lpstr>
      <vt:lpstr>'3. Breakeven Using Raw Data'!TotalRevenue</vt:lpstr>
      <vt:lpstr>'Breakeven Goalseek'!TotalRevenue</vt:lpstr>
      <vt:lpstr>'Cell Phone'!TotalRevenue</vt:lpstr>
      <vt:lpstr>TotalRevenue</vt:lpstr>
      <vt:lpstr>'3. Breakeven Using Raw Data'!TotalVariableCost</vt:lpstr>
      <vt:lpstr>'Breakeven Goalseek'!TotalVariableCost</vt:lpstr>
      <vt:lpstr>'Cell Phone'!TotalVariableCost</vt:lpstr>
      <vt:lpstr>TotalVariableCost</vt:lpstr>
      <vt:lpstr>'Cell Phone'!Unit_Revenue</vt:lpstr>
      <vt:lpstr>'3. Breakeven Using Raw Data'!UnitRevenue</vt:lpstr>
      <vt:lpstr>'Breakeven Goalseek'!UnitRevenue</vt:lpstr>
      <vt:lpstr>'Cell Phone'!UnitRevenue</vt:lpstr>
      <vt:lpstr>UnitRevenue</vt:lpstr>
      <vt:lpstr>UnitRevenue1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S. Hillier</dc:creator>
  <cp:lastModifiedBy>Owen Patrick Sullivan</cp:lastModifiedBy>
  <dcterms:created xsi:type="dcterms:W3CDTF">1998-11-05T12:19:07Z</dcterms:created>
  <dcterms:modified xsi:type="dcterms:W3CDTF">2023-09-05T20:34:39Z</dcterms:modified>
</cp:coreProperties>
</file>