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ate1904="1"/>
  <mc:AlternateContent xmlns:mc="http://schemas.openxmlformats.org/markup-compatibility/2006">
    <mc:Choice Requires="x15">
      <x15ac:absPath xmlns:x15ac="http://schemas.microsoft.com/office/spreadsheetml/2010/11/ac" url="https://clemson-my.sharepoint.com/personal/dpeyton_clemson_edu/Documents/1. MGT-3120-101 SU23/7. Chapter 9/Excel/"/>
    </mc:Choice>
  </mc:AlternateContent>
  <xr:revisionPtr revIDLastSave="158" documentId="1_{D1E363F1-777E-4B69-97D9-ED955BB9F45A}" xr6:coauthVersionLast="47" xr6:coauthVersionMax="47" xr10:uidLastSave="{ADDBAC26-852B-4545-9F79-49DB6CDD4C4F}"/>
  <bookViews>
    <workbookView xWindow="28680" yWindow="-120" windowWidth="29040" windowHeight="15840" activeTab="5" xr2:uid="{00000000-000D-0000-FFFF-FFFF00000000}"/>
  </bookViews>
  <sheets>
    <sheet name="1. Bayes" sheetId="13" r:id="rId1"/>
    <sheet name="2. Bayes (solved)" sheetId="12" r:id="rId2"/>
    <sheet name="3. Perfect Info  (data)" sheetId="22" r:id="rId3"/>
    <sheet name="3a. Perfect Info (Tree)" sheetId="21" r:id="rId4"/>
    <sheet name="4. Goferbroke (15n35pct)" sheetId="19" r:id="rId5"/>
    <sheet name="5. Goferbroke (Sensitivity)" sheetId="20" r:id="rId6"/>
  </sheets>
  <definedNames>
    <definedName name="Action" localSheetId="3">#REF!</definedName>
    <definedName name="Action" localSheetId="4">'4. Goferbroke (15n35pct)'!$E$24</definedName>
    <definedName name="Action" localSheetId="5">'5. Goferbroke (Sensitivity)'!$E$24</definedName>
    <definedName name="Action">#REF!</definedName>
    <definedName name="CostOfDrilling" localSheetId="3">#REF!</definedName>
    <definedName name="CostOfDrilling" localSheetId="4">'4. Goferbroke (15n35pct)'!$E$18</definedName>
    <definedName name="CostOfDrilling" localSheetId="5">'5. Goferbroke (Sensitivity)'!$E$18</definedName>
    <definedName name="CostOfDrilling">#REF!</definedName>
    <definedName name="CostOfSurvey">#REF!</definedName>
    <definedName name="DrillPayoff" localSheetId="0">'1. Bayes'!$C$5:$D$5</definedName>
    <definedName name="DrillPayoff">'2. Bayes (solved)'!$C$5:$D$5</definedName>
    <definedName name="DryPayoff">'3. Perfect Info  (data)'!$D$5:$D$6</definedName>
    <definedName name="ExpectedPayoff" localSheetId="0">'1. Bayes'!$F$5:$F$6</definedName>
    <definedName name="ExpectedPayoff" localSheetId="3">#REF!</definedName>
    <definedName name="ExpectedPayoff" localSheetId="4">'4. Goferbroke (15n35pct)'!$E$26</definedName>
    <definedName name="ExpectedPayoff" localSheetId="5">'5. Goferbroke (Sensitivity)'!$E$26</definedName>
    <definedName name="ExpectedPayoff">'2. Bayes (solved)'!$F$5:$F$6</definedName>
    <definedName name="MaximumPayoff">'3. Perfect Info  (data)'!$C$7:$D$7</definedName>
    <definedName name="OilPayoff">'3. Perfect Info  (data)'!$C$5:$C$6</definedName>
    <definedName name="PriorProbability" localSheetId="0">'1. Bayes'!$C$8:$D$8</definedName>
    <definedName name="PriorProbability" localSheetId="2">'3. Perfect Info  (data)'!$C$9:$D$9</definedName>
    <definedName name="PriorProbability">'2. Bayes (solved)'!$C$8:$D$8</definedName>
    <definedName name="PriorProbabilityOfOil">#REF!</definedName>
    <definedName name="ProbabilityOfOil" localSheetId="3">#REF!</definedName>
    <definedName name="ProbabilityOfOil" localSheetId="4">'4. Goferbroke (15n35pct)'!$E$22</definedName>
    <definedName name="ProbabilityOfOil" localSheetId="5">'5. Goferbroke (Sensitivity)'!$E$22</definedName>
    <definedName name="ProbabilityOfOil">#REF!</definedName>
    <definedName name="ProbFSS">#REF!</definedName>
    <definedName name="ProbFSSGivenOil">#REF!</definedName>
    <definedName name="ProbOilGivenFSS">#REF!</definedName>
    <definedName name="ProbOilGivenUSS">#REF!</definedName>
    <definedName name="ProbUSS">#REF!</definedName>
    <definedName name="ProbUSSGivenDry">#REF!</definedName>
    <definedName name="RevenueIfDry" localSheetId="3">#REF!</definedName>
    <definedName name="RevenueIfDry" localSheetId="4">'4. Goferbroke (15n35pct)'!$E$21</definedName>
    <definedName name="RevenueIfDry" localSheetId="5">'5. Goferbroke (Sensitivity)'!$E$21</definedName>
    <definedName name="RevenueIfDry">#REF!</definedName>
    <definedName name="RevenueIfOil" localSheetId="3">#REF!</definedName>
    <definedName name="RevenueIfOil" localSheetId="4">'4. Goferbroke (15n35pct)'!$E$19</definedName>
    <definedName name="RevenueIfOil" localSheetId="5">'5. Goferbroke (Sensitivity)'!$E$19</definedName>
    <definedName name="RevenueIfOil">#REF!</definedName>
    <definedName name="RevenueIfSell" localSheetId="3">#REF!</definedName>
    <definedName name="RevenueIfSell" localSheetId="4">'4. Goferbroke (15n35pct)'!$E$20</definedName>
    <definedName name="RevenueIfSell" localSheetId="5">'5. Goferbroke (Sensitivity)'!$E$20</definedName>
    <definedName name="RevenueIfSell">#REF!</definedName>
    <definedName name="RiskTolerance">#REF!</definedName>
    <definedName name="SellPayoff" localSheetId="0">'1. Bayes'!$C$6:$D$6</definedName>
    <definedName name="SellPayoff">'2. Bayes (solved)'!$C$6:$D$6</definedName>
    <definedName name="sencount" hidden="1">4</definedName>
    <definedName name="sencount2" hidden="1">3</definedName>
    <definedName name="solver_corr" hidden="1">1</definedName>
    <definedName name="solver_ctp1" hidden="1">0</definedName>
    <definedName name="solver_ctp2" hidden="1">0</definedName>
    <definedName name="solver_disp" hidden="1">0</definedName>
    <definedName name="solver_eval" hidden="1">0</definedName>
    <definedName name="solver_lcens" hidden="1">-1E+30</definedName>
    <definedName name="solver_lcut" hidden="1">-1E+30</definedName>
    <definedName name="solver_node1" localSheetId="3" hidden="1">"0;$B$10;;;;$A$1;New Node;1;"</definedName>
    <definedName name="solver_node1" localSheetId="4" hidden="1">"1;$B$9;;;;$A$1;New Node;1;"</definedName>
    <definedName name="solver_node1" localSheetId="5" hidden="1">"1;$B$9;;;;$A$1;New Node;1;"</definedName>
    <definedName name="solver_node2" localSheetId="3" hidden="1">"1;$F$5;$B$10;0;0.25;Oil;Terminal;1;"</definedName>
    <definedName name="solver_node2" localSheetId="4" hidden="1">"0;$F$5;$B$9;=-CostOfDrilling;;Drill;New Node;1;"</definedName>
    <definedName name="solver_node2" localSheetId="5" hidden="1">"0;$F$5;$B$9;=-CostOfDrilling;;Drill;New Node;1;"</definedName>
    <definedName name="solver_node3" localSheetId="3" hidden="1">"2;$J$3;$F$5;700;;Drill;Terminal;1;"</definedName>
    <definedName name="solver_node3" localSheetId="4" hidden="1">"2;$J$3;$F$5;=RevenueIfOil;=ProbabilityOfOil;Oil;Terminal;1;"</definedName>
    <definedName name="solver_node3" localSheetId="5" hidden="1">"2;$J$3;$F$5;=RevenueIfOil;=ProbabilityOfOil;Oil;Terminal;1;"</definedName>
    <definedName name="solver_node4" localSheetId="3" hidden="1">"2;$J$8;$F$5;90;;Sell;Terminal;1;"</definedName>
    <definedName name="solver_node4" localSheetId="4" hidden="1">"2;$J$8;$F$5;=RevenueIfDry;=1-ProbabilityOfOil;Dry;Terminal;1;"</definedName>
    <definedName name="solver_node4" localSheetId="5" hidden="1">"2;$J$8;$F$5;=RevenueIfDry;=1-ProbabilityOfOil;Dry;Terminal;1;"</definedName>
    <definedName name="solver_node5" localSheetId="3" hidden="1">"1;$F$15;$B$10;0;0.75;Dry;Terminal;1;"</definedName>
    <definedName name="solver_node5" localSheetId="4" hidden="1">"2;$F$13;$B$9;=RevenueIfSell;;Sell;Terminal;1;"</definedName>
    <definedName name="solver_node5" localSheetId="5" hidden="1">"2;$F$13;$B$9;=RevenueIfSell;;Sell;Terminal;1;"</definedName>
    <definedName name="solver_node6" localSheetId="3" hidden="1">"2;$J$13;$F$15;-100;;Drill;Terminal;1;"</definedName>
    <definedName name="solver_node7" localSheetId="3" hidden="1">"2;$J$18;$F$15;90;;Sell;Terminal;1;"</definedName>
    <definedName name="solver_nodes" localSheetId="3" hidden="1">7</definedName>
    <definedName name="solver_nodes" localSheetId="4" hidden="1">5</definedName>
    <definedName name="solver_nodes" localSheetId="5" hidden="1">5</definedName>
    <definedName name="solver_nsim" hidden="1">1</definedName>
    <definedName name="solver_nssim" hidden="1">-1</definedName>
    <definedName name="solver_ntr" localSheetId="0" hidden="1">0</definedName>
    <definedName name="solver_ntr" localSheetId="1" hidden="1">0</definedName>
    <definedName name="solver_ntri" hidden="1">1000</definedName>
    <definedName name="solver_rgen" hidden="1">1</definedName>
    <definedName name="solver_rsmp" hidden="1">2</definedName>
    <definedName name="solver_seed" hidden="1">0</definedName>
    <definedName name="solver_slvu" localSheetId="0" hidden="1">0</definedName>
    <definedName name="solver_slvu" localSheetId="1" hidden="1">0</definedName>
    <definedName name="solver_strm" hidden="1">0</definedName>
    <definedName name="solver_tree_a" localSheetId="3" hidden="1">1</definedName>
    <definedName name="solver_tree_a" localSheetId="4" hidden="1">1</definedName>
    <definedName name="solver_tree_a" localSheetId="5" hidden="1">1</definedName>
    <definedName name="solver_tree_b" localSheetId="3" hidden="1">1</definedName>
    <definedName name="solver_tree_b" localSheetId="4" hidden="1">1</definedName>
    <definedName name="solver_tree_b" localSheetId="5" hidden="1">1</definedName>
    <definedName name="solver_tree_rt" localSheetId="3" hidden="1">1000000000000</definedName>
    <definedName name="solver_tree_rt" localSheetId="4" hidden="1">1000000000000</definedName>
    <definedName name="solver_tree_rt" localSheetId="5" hidden="1">1000000000000</definedName>
    <definedName name="solver_treeroot" localSheetId="3" hidden="1">'3a. Perfect Info (Tree)'!$A$1</definedName>
    <definedName name="solver_treeroot" localSheetId="4" hidden="1">'4. Goferbroke (15n35pct)'!$A$1</definedName>
    <definedName name="solver_treeroot" localSheetId="5" hidden="1">'5. Goferbroke (Sensitivity)'!$A$1</definedName>
    <definedName name="solver_ucens" hidden="1">1E+30</definedName>
    <definedName name="solver_ucut" hidden="1">1E+30</definedName>
    <definedName name="treeList" hidden="1">"11110000000000000000000000000000000000000000000000000000000000000000000000000000000000000000000000000000000000000000000000000000000000000000000000000000000000000000000000000000000000000000000000000000"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1" i="22" l="1"/>
  <c r="F5" i="12"/>
  <c r="H19" i="21" l="1"/>
  <c r="K18" i="21"/>
  <c r="I19" i="21" s="1"/>
  <c r="H14" i="21"/>
  <c r="K13" i="21" s="1"/>
  <c r="I14" i="21" s="1"/>
  <c r="H9" i="21"/>
  <c r="K8" i="21"/>
  <c r="I9" i="21" s="1"/>
  <c r="H4" i="21"/>
  <c r="K3" i="21" s="1"/>
  <c r="I4" i="21" s="1"/>
  <c r="D16" i="21"/>
  <c r="D6" i="21"/>
  <c r="D7" i="22"/>
  <c r="C7" i="22"/>
  <c r="E16" i="21" l="1"/>
  <c r="F15" i="21" s="1"/>
  <c r="E6" i="21"/>
  <c r="F5" i="21" s="1"/>
  <c r="H6" i="20"/>
  <c r="H9" i="20"/>
  <c r="H1" i="20"/>
  <c r="H4" i="20"/>
  <c r="D14" i="20"/>
  <c r="K13" i="20" s="1"/>
  <c r="E14" i="20" s="1"/>
  <c r="D6" i="20"/>
  <c r="A11" i="21" l="1"/>
  <c r="K8" i="20"/>
  <c r="I9" i="20" s="1"/>
  <c r="K3" i="20"/>
  <c r="I4" i="20" s="1"/>
  <c r="E6" i="20" s="1"/>
  <c r="A10" i="20" s="1"/>
  <c r="B9" i="20" s="1"/>
  <c r="E24" i="20" s="1"/>
  <c r="M18" i="20" s="1"/>
  <c r="E26" i="20" l="1"/>
  <c r="N18" i="20" s="1"/>
  <c r="H6" i="19"/>
  <c r="H9" i="19"/>
  <c r="H1" i="19"/>
  <c r="H4" i="19"/>
  <c r="D14" i="19"/>
  <c r="K13" i="19" s="1"/>
  <c r="E14" i="19" s="1"/>
  <c r="D6" i="19"/>
  <c r="K3" i="19" l="1"/>
  <c r="I4" i="19" s="1"/>
  <c r="K8" i="19"/>
  <c r="I9" i="19" s="1"/>
  <c r="E6" i="19" s="1"/>
  <c r="A10" i="19" s="1"/>
  <c r="B9" i="19" s="1"/>
  <c r="E24" i="19" l="1"/>
  <c r="E26" i="19"/>
  <c r="F6" i="13" l="1"/>
  <c r="F5" i="13"/>
  <c r="F6" i="12"/>
</calcChain>
</file>

<file path=xl/sharedStrings.xml><?xml version="1.0" encoding="utf-8"?>
<sst xmlns="http://schemas.openxmlformats.org/spreadsheetml/2006/main" count="158" uniqueCount="59">
  <si>
    <t>Drill</t>
  </si>
  <si>
    <t>Sell</t>
  </si>
  <si>
    <t>Oil</t>
  </si>
  <si>
    <t>Dry</t>
  </si>
  <si>
    <t>Range Name</t>
  </si>
  <si>
    <t>Alternative</t>
  </si>
  <si>
    <t>State of Nature</t>
  </si>
  <si>
    <t>Prior Probability</t>
  </si>
  <si>
    <t>Payoff Table</t>
  </si>
  <si>
    <t>Expected</t>
  </si>
  <si>
    <t>Payoff</t>
  </si>
  <si>
    <t>Bayes' Decision Rule for the Goferbroke Co.</t>
  </si>
  <si>
    <t>DrillPayoff</t>
  </si>
  <si>
    <t>PriorProbability</t>
  </si>
  <si>
    <t>SellPayoff</t>
  </si>
  <si>
    <t>Cells</t>
  </si>
  <si>
    <t>C5:D5</t>
  </si>
  <si>
    <t>C8:D8</t>
  </si>
  <si>
    <t>C6:D6</t>
  </si>
  <si>
    <t>ExpectedPayoff</t>
  </si>
  <si>
    <t>F5:F6</t>
  </si>
  <si>
    <t>Cell</t>
  </si>
  <si>
    <t>Action</t>
  </si>
  <si>
    <t>E24</t>
  </si>
  <si>
    <t>CostOfDrilling</t>
  </si>
  <si>
    <t>E18</t>
  </si>
  <si>
    <t>E26</t>
  </si>
  <si>
    <t>ProbabilityOfOil</t>
  </si>
  <si>
    <t>E22</t>
  </si>
  <si>
    <t>RevenueIfDry</t>
  </si>
  <si>
    <t>E21</t>
  </si>
  <si>
    <t>RevenueIfOil</t>
  </si>
  <si>
    <t>E19</t>
  </si>
  <si>
    <t>RevenueIfSell</t>
  </si>
  <si>
    <t>E20</t>
  </si>
  <si>
    <t>Data</t>
  </si>
  <si>
    <t>Cost of Drilling</t>
  </si>
  <si>
    <t>Revenue if Oil</t>
  </si>
  <si>
    <t>Revenue if Sell</t>
  </si>
  <si>
    <t>Revenue if Dry</t>
  </si>
  <si>
    <t>Probability of Oil</t>
  </si>
  <si>
    <t>Expected Payoff</t>
  </si>
  <si>
    <t>Probability</t>
  </si>
  <si>
    <t>of Oil</t>
  </si>
  <si>
    <t>Expected Payoff with Perfect Information</t>
  </si>
  <si>
    <t>DryPayoff</t>
  </si>
  <si>
    <t>D5:D6</t>
  </si>
  <si>
    <t>MaximumPayoff</t>
  </si>
  <si>
    <t>C7:D7</t>
  </si>
  <si>
    <t>OilPayoff</t>
  </si>
  <si>
    <t>C5:C6</t>
  </si>
  <si>
    <t>Maximum Payoff</t>
  </si>
  <si>
    <t>C9:D9</t>
  </si>
  <si>
    <t>EP (with perfect info)</t>
  </si>
  <si>
    <t>EVPI = 142.5</t>
  </si>
  <si>
    <t>Parameter/Sensitivity</t>
  </si>
  <si>
    <t>Drill&lt; Sell</t>
  </si>
  <si>
    <t>WHY?</t>
  </si>
  <si>
    <t>DRILL&gt; SELL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</si>
</sst>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9"/>
      <name val="Genev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Geneva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71">
    <xf numFmtId="0" fontId="0" fillId="0" borderId="0" xfId="0"/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2" borderId="1" xfId="0" applyFont="1" applyFill="1" applyBorder="1"/>
    <xf numFmtId="0" fontId="6" fillId="2" borderId="2" xfId="0" applyFont="1" applyFill="1" applyBorder="1"/>
    <xf numFmtId="0" fontId="5" fillId="2" borderId="1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6" xfId="0" applyFont="1" applyFill="1" applyBorder="1"/>
    <xf numFmtId="0" fontId="5" fillId="0" borderId="0" xfId="0" applyFont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3" borderId="0" xfId="0" applyFont="1" applyFill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3" fillId="0" borderId="0" xfId="1"/>
    <xf numFmtId="9" fontId="3" fillId="0" borderId="0" xfId="1" applyNumberFormat="1" applyAlignment="1">
      <alignment horizontal="left"/>
    </xf>
    <xf numFmtId="0" fontId="3" fillId="0" borderId="0" xfId="1" applyAlignment="1">
      <alignment horizontal="center"/>
    </xf>
    <xf numFmtId="0" fontId="6" fillId="2" borderId="1" xfId="1" applyFont="1" applyFill="1" applyBorder="1"/>
    <xf numFmtId="0" fontId="6" fillId="2" borderId="2" xfId="1" applyFont="1" applyFill="1" applyBorder="1" applyAlignment="1">
      <alignment horizontal="center"/>
    </xf>
    <xf numFmtId="0" fontId="5" fillId="2" borderId="1" xfId="1" applyFont="1" applyFill="1" applyBorder="1"/>
    <xf numFmtId="0" fontId="5" fillId="2" borderId="2" xfId="1" applyFont="1" applyFill="1" applyBorder="1" applyAlignment="1">
      <alignment horizontal="center"/>
    </xf>
    <xf numFmtId="0" fontId="5" fillId="2" borderId="3" xfId="1" applyFont="1" applyFill="1" applyBorder="1"/>
    <xf numFmtId="0" fontId="5" fillId="2" borderId="4" xfId="1" applyFont="1" applyFill="1" applyBorder="1" applyAlignment="1">
      <alignment horizontal="center"/>
    </xf>
    <xf numFmtId="0" fontId="5" fillId="2" borderId="5" xfId="1" applyFont="1" applyFill="1" applyBorder="1"/>
    <xf numFmtId="0" fontId="5" fillId="2" borderId="6" xfId="1" applyFont="1" applyFill="1" applyBorder="1" applyAlignment="1">
      <alignment horizontal="center"/>
    </xf>
    <xf numFmtId="0" fontId="3" fillId="0" borderId="0" xfId="1" applyAlignment="1">
      <alignment horizontal="right"/>
    </xf>
    <xf numFmtId="0" fontId="3" fillId="3" borderId="0" xfId="1" applyFill="1" applyAlignment="1">
      <alignment horizontal="center"/>
    </xf>
    <xf numFmtId="9" fontId="3" fillId="3" borderId="0" xfId="1" applyNumberFormat="1" applyFill="1" applyAlignment="1">
      <alignment horizontal="center"/>
    </xf>
    <xf numFmtId="0" fontId="3" fillId="5" borderId="9" xfId="1" applyFill="1" applyBorder="1" applyAlignment="1">
      <alignment horizontal="center"/>
    </xf>
    <xf numFmtId="0" fontId="3" fillId="4" borderId="10" xfId="1" applyFill="1" applyBorder="1" applyAlignment="1">
      <alignment horizontal="center"/>
    </xf>
    <xf numFmtId="9" fontId="0" fillId="0" borderId="0" xfId="0" applyNumberFormat="1" applyAlignment="1">
      <alignment horizontal="left"/>
    </xf>
    <xf numFmtId="0" fontId="2" fillId="0" borderId="0" xfId="2"/>
    <xf numFmtId="9" fontId="2" fillId="0" borderId="0" xfId="2" applyNumberFormat="1" applyAlignment="1">
      <alignment horizontal="left"/>
    </xf>
    <xf numFmtId="0" fontId="2" fillId="0" borderId="0" xfId="2" applyAlignment="1">
      <alignment horizontal="center"/>
    </xf>
    <xf numFmtId="0" fontId="6" fillId="2" borderId="1" xfId="2" applyFont="1" applyFill="1" applyBorder="1"/>
    <xf numFmtId="0" fontId="6" fillId="2" borderId="2" xfId="2" applyFont="1" applyFill="1" applyBorder="1" applyAlignment="1">
      <alignment horizontal="center"/>
    </xf>
    <xf numFmtId="0" fontId="5" fillId="2" borderId="1" xfId="2" applyFont="1" applyFill="1" applyBorder="1"/>
    <xf numFmtId="0" fontId="5" fillId="2" borderId="2" xfId="2" applyFont="1" applyFill="1" applyBorder="1" applyAlignment="1">
      <alignment horizontal="center"/>
    </xf>
    <xf numFmtId="0" fontId="5" fillId="2" borderId="3" xfId="2" applyFont="1" applyFill="1" applyBorder="1"/>
    <xf numFmtId="0" fontId="5" fillId="2" borderId="4" xfId="2" applyFont="1" applyFill="1" applyBorder="1" applyAlignment="1">
      <alignment horizontal="center"/>
    </xf>
    <xf numFmtId="0" fontId="5" fillId="2" borderId="5" xfId="2" applyFont="1" applyFill="1" applyBorder="1"/>
    <xf numFmtId="0" fontId="5" fillId="2" borderId="6" xfId="2" applyFont="1" applyFill="1" applyBorder="1" applyAlignment="1">
      <alignment horizontal="center"/>
    </xf>
    <xf numFmtId="0" fontId="5" fillId="0" borderId="0" xfId="2" applyFont="1" applyAlignment="1">
      <alignment horizontal="center"/>
    </xf>
    <xf numFmtId="0" fontId="2" fillId="0" borderId="0" xfId="2" applyAlignment="1">
      <alignment horizontal="right"/>
    </xf>
    <xf numFmtId="0" fontId="2" fillId="3" borderId="0" xfId="2" applyFill="1" applyAlignment="1">
      <alignment horizontal="center"/>
    </xf>
    <xf numFmtId="0" fontId="2" fillId="0" borderId="11" xfId="2" applyBorder="1"/>
    <xf numFmtId="0" fontId="2" fillId="0" borderId="12" xfId="2" applyBorder="1" applyAlignment="1">
      <alignment horizontal="center"/>
    </xf>
    <xf numFmtId="0" fontId="2" fillId="0" borderId="13" xfId="2" applyBorder="1" applyAlignment="1">
      <alignment horizontal="center"/>
    </xf>
    <xf numFmtId="9" fontId="2" fillId="0" borderId="14" xfId="2" applyNumberFormat="1" applyBorder="1" applyAlignment="1">
      <alignment horizontal="center"/>
    </xf>
    <xf numFmtId="0" fontId="2" fillId="0" borderId="15" xfId="2" applyBorder="1" applyAlignment="1">
      <alignment horizontal="center"/>
    </xf>
    <xf numFmtId="9" fontId="2" fillId="3" borderId="0" xfId="2" applyNumberFormat="1" applyFill="1" applyAlignment="1">
      <alignment horizontal="center"/>
    </xf>
    <xf numFmtId="0" fontId="2" fillId="5" borderId="9" xfId="2" applyFill="1" applyBorder="1" applyAlignment="1">
      <alignment horizontal="center"/>
    </xf>
    <xf numFmtId="0" fontId="2" fillId="4" borderId="10" xfId="2" applyFill="1" applyBorder="1" applyAlignment="1">
      <alignment horizontal="center"/>
    </xf>
    <xf numFmtId="9" fontId="2" fillId="0" borderId="16" xfId="2" applyNumberFormat="1" applyBorder="1" applyAlignment="1">
      <alignment horizontal="center"/>
    </xf>
    <xf numFmtId="0" fontId="2" fillId="0" borderId="17" xfId="2" applyBorder="1" applyAlignment="1">
      <alignment horizontal="center"/>
    </xf>
    <xf numFmtId="0" fontId="2" fillId="0" borderId="18" xfId="2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5" fillId="4" borderId="10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7" borderId="9" xfId="0" applyFont="1" applyFill="1" applyBorder="1" applyAlignment="1">
      <alignment horizontal="center"/>
    </xf>
    <xf numFmtId="0" fontId="5" fillId="0" borderId="0" xfId="0" applyFont="1" applyAlignment="1">
      <alignment horizontal="center"/>
    </xf>
  </cellXfs>
  <cellStyles count="4">
    <cellStyle name="Normal" xfId="0" builtinId="0"/>
    <cellStyle name="Normal 2" xfId="1" xr:uid="{71F957B2-DBB8-49E3-82FA-B9D6275BB775}"/>
    <cellStyle name="Normal 3" xfId="2" xr:uid="{4D1994FE-31C8-4533-830D-C4C6B5F7D86C}"/>
    <cellStyle name="Normal 4" xfId="3" xr:uid="{7808E676-0961-4517-AD46-64D32FDB67F4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</xdr:col>
      <xdr:colOff>184150</xdr:colOff>
      <xdr:row>10</xdr:row>
      <xdr:rowOff>1270</xdr:rowOff>
    </xdr:to>
    <xdr:sp macro="" textlink="">
      <xdr:nvSpPr>
        <xdr:cNvPr id="2" name="Solver_shape$B$10">
          <a:extLst>
            <a:ext uri="{FF2B5EF4-FFF2-40B4-BE49-F238E27FC236}">
              <a16:creationId xmlns:a16="http://schemas.microsoft.com/office/drawing/2014/main" id="{F8AD0CE5-6025-4556-A0A2-071A7443C029}"/>
            </a:ext>
          </a:extLst>
        </xdr:cNvPr>
        <xdr:cNvSpPr/>
      </xdr:nvSpPr>
      <xdr:spPr>
        <a:xfrm>
          <a:off x="609600" y="1645920"/>
          <a:ext cx="184150" cy="184150"/>
        </a:xfrm>
        <a:prstGeom prst="flowChartConnector">
          <a:avLst/>
        </a:prstGeom>
        <a:solidFill>
          <a:srgbClr val="4F81BD">
            <a:alpha val="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0</xdr:col>
      <xdr:colOff>0</xdr:colOff>
      <xdr:row>9</xdr:row>
      <xdr:rowOff>91439</xdr:rowOff>
    </xdr:from>
    <xdr:to>
      <xdr:col>1</xdr:col>
      <xdr:colOff>0</xdr:colOff>
      <xdr:row>9</xdr:row>
      <xdr:rowOff>91439</xdr:rowOff>
    </xdr:to>
    <xdr:cxnSp macro="">
      <xdr:nvCxnSpPr>
        <xdr:cNvPr id="3" name="Solver_line$B$10">
          <a:extLst>
            <a:ext uri="{FF2B5EF4-FFF2-40B4-BE49-F238E27FC236}">
              <a16:creationId xmlns:a16="http://schemas.microsoft.com/office/drawing/2014/main" id="{EE0C01D4-1EEB-46B1-985A-42F463D510E9}"/>
            </a:ext>
          </a:extLst>
        </xdr:cNvPr>
        <xdr:cNvCxnSpPr/>
      </xdr:nvCxnSpPr>
      <xdr:spPr>
        <a:xfrm>
          <a:off x="0" y="1737359"/>
          <a:ext cx="609600" cy="0"/>
        </a:xfrm>
        <a:prstGeom prst="straightConnector1">
          <a:avLst/>
        </a:prstGeom>
        <a:noFill/>
        <a:ln w="25400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4</xdr:row>
      <xdr:rowOff>91440</xdr:rowOff>
    </xdr:from>
    <xdr:to>
      <xdr:col>3</xdr:col>
      <xdr:colOff>0</xdr:colOff>
      <xdr:row>9</xdr:row>
      <xdr:rowOff>91439</xdr:rowOff>
    </xdr:to>
    <xdr:cxnSp macro="">
      <xdr:nvCxnSpPr>
        <xdr:cNvPr id="4" name="Solver_shapecon$F$5">
          <a:extLst>
            <a:ext uri="{FF2B5EF4-FFF2-40B4-BE49-F238E27FC236}">
              <a16:creationId xmlns:a16="http://schemas.microsoft.com/office/drawing/2014/main" id="{3CD2F7B6-05FF-420E-956E-0BF2458EB8DD}"/>
            </a:ext>
          </a:extLst>
        </xdr:cNvPr>
        <xdr:cNvCxnSpPr/>
      </xdr:nvCxnSpPr>
      <xdr:spPr>
        <a:xfrm flipV="1">
          <a:off x="1219200" y="822960"/>
          <a:ext cx="609600" cy="914399"/>
        </a:xfrm>
        <a:prstGeom prst="straightConnector1">
          <a:avLst/>
        </a:prstGeom>
        <a:noFill/>
        <a:ln w="25400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9</xdr:row>
      <xdr:rowOff>91439</xdr:rowOff>
    </xdr:from>
    <xdr:to>
      <xdr:col>3</xdr:col>
      <xdr:colOff>0</xdr:colOff>
      <xdr:row>14</xdr:row>
      <xdr:rowOff>91439</xdr:rowOff>
    </xdr:to>
    <xdr:cxnSp macro="">
      <xdr:nvCxnSpPr>
        <xdr:cNvPr id="5" name="Solver_shapecon$F$15">
          <a:extLst>
            <a:ext uri="{FF2B5EF4-FFF2-40B4-BE49-F238E27FC236}">
              <a16:creationId xmlns:a16="http://schemas.microsoft.com/office/drawing/2014/main" id="{8D472F65-62FA-4BB3-BE7F-FEC145A8DD65}"/>
            </a:ext>
          </a:extLst>
        </xdr:cNvPr>
        <xdr:cNvCxnSpPr/>
      </xdr:nvCxnSpPr>
      <xdr:spPr>
        <a:xfrm>
          <a:off x="1219200" y="1737359"/>
          <a:ext cx="609600" cy="914400"/>
        </a:xfrm>
        <a:prstGeom prst="straightConnector1">
          <a:avLst/>
        </a:prstGeom>
        <a:noFill/>
        <a:ln w="25400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184150</xdr:colOff>
      <xdr:row>5</xdr:row>
      <xdr:rowOff>1270</xdr:rowOff>
    </xdr:to>
    <xdr:sp macro="" textlink="">
      <xdr:nvSpPr>
        <xdr:cNvPr id="6" name="Solver_shape$F$5">
          <a:extLst>
            <a:ext uri="{FF2B5EF4-FFF2-40B4-BE49-F238E27FC236}">
              <a16:creationId xmlns:a16="http://schemas.microsoft.com/office/drawing/2014/main" id="{6BBC1909-AF4D-4A66-9F0D-44C9522F8EAE}"/>
            </a:ext>
          </a:extLst>
        </xdr:cNvPr>
        <xdr:cNvSpPr/>
      </xdr:nvSpPr>
      <xdr:spPr>
        <a:xfrm>
          <a:off x="3048000" y="731520"/>
          <a:ext cx="184150" cy="184150"/>
        </a:xfrm>
        <a:prstGeom prst="flowChartProcess">
          <a:avLst/>
        </a:prstGeom>
        <a:solidFill>
          <a:srgbClr val="4F81BD">
            <a:alpha val="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3</xdr:col>
      <xdr:colOff>0</xdr:colOff>
      <xdr:row>4</xdr:row>
      <xdr:rowOff>91440</xdr:rowOff>
    </xdr:from>
    <xdr:to>
      <xdr:col>5</xdr:col>
      <xdr:colOff>0</xdr:colOff>
      <xdr:row>4</xdr:row>
      <xdr:rowOff>91440</xdr:rowOff>
    </xdr:to>
    <xdr:cxnSp macro="">
      <xdr:nvCxnSpPr>
        <xdr:cNvPr id="7" name="Solver_line$F$5">
          <a:extLst>
            <a:ext uri="{FF2B5EF4-FFF2-40B4-BE49-F238E27FC236}">
              <a16:creationId xmlns:a16="http://schemas.microsoft.com/office/drawing/2014/main" id="{4F6C78A8-C699-4BBE-A3A0-C7CCACD890FE}"/>
            </a:ext>
          </a:extLst>
        </xdr:cNvPr>
        <xdr:cNvCxnSpPr/>
      </xdr:nvCxnSpPr>
      <xdr:spPr>
        <a:xfrm>
          <a:off x="1828800" y="822960"/>
          <a:ext cx="1219200" cy="0"/>
        </a:xfrm>
        <a:prstGeom prst="straightConnector1">
          <a:avLst/>
        </a:prstGeom>
        <a:noFill/>
        <a:ln w="25400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</xdr:row>
      <xdr:rowOff>91440</xdr:rowOff>
    </xdr:from>
    <xdr:to>
      <xdr:col>7</xdr:col>
      <xdr:colOff>0</xdr:colOff>
      <xdr:row>4</xdr:row>
      <xdr:rowOff>91439</xdr:rowOff>
    </xdr:to>
    <xdr:cxnSp macro="">
      <xdr:nvCxnSpPr>
        <xdr:cNvPr id="8" name="Solver_shapecon$J$3">
          <a:extLst>
            <a:ext uri="{FF2B5EF4-FFF2-40B4-BE49-F238E27FC236}">
              <a16:creationId xmlns:a16="http://schemas.microsoft.com/office/drawing/2014/main" id="{D163D86A-D8CD-4431-AC49-43FBBE152FDD}"/>
            </a:ext>
          </a:extLst>
        </xdr:cNvPr>
        <xdr:cNvCxnSpPr/>
      </xdr:nvCxnSpPr>
      <xdr:spPr>
        <a:xfrm flipV="1">
          <a:off x="3657600" y="457200"/>
          <a:ext cx="609600" cy="365759"/>
        </a:xfrm>
        <a:prstGeom prst="straightConnector1">
          <a:avLst/>
        </a:prstGeom>
        <a:noFill/>
        <a:ln w="25400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4</xdr:row>
      <xdr:rowOff>91440</xdr:rowOff>
    </xdr:from>
    <xdr:to>
      <xdr:col>7</xdr:col>
      <xdr:colOff>0</xdr:colOff>
      <xdr:row>7</xdr:row>
      <xdr:rowOff>91440</xdr:rowOff>
    </xdr:to>
    <xdr:cxnSp macro="">
      <xdr:nvCxnSpPr>
        <xdr:cNvPr id="9" name="Solver_shapecon$J$8">
          <a:extLst>
            <a:ext uri="{FF2B5EF4-FFF2-40B4-BE49-F238E27FC236}">
              <a16:creationId xmlns:a16="http://schemas.microsoft.com/office/drawing/2014/main" id="{6A2A0CE3-8253-4E76-BB7D-C5DBFD49B463}"/>
            </a:ext>
          </a:extLst>
        </xdr:cNvPr>
        <xdr:cNvCxnSpPr/>
      </xdr:nvCxnSpPr>
      <xdr:spPr>
        <a:xfrm>
          <a:off x="3657600" y="822960"/>
          <a:ext cx="609600" cy="548640"/>
        </a:xfrm>
        <a:prstGeom prst="straightConnector1">
          <a:avLst/>
        </a:prstGeom>
        <a:noFill/>
        <a:ln w="25400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14</xdr:row>
      <xdr:rowOff>0</xdr:rowOff>
    </xdr:from>
    <xdr:to>
      <xdr:col>5</xdr:col>
      <xdr:colOff>184150</xdr:colOff>
      <xdr:row>15</xdr:row>
      <xdr:rowOff>1270</xdr:rowOff>
    </xdr:to>
    <xdr:sp macro="" textlink="">
      <xdr:nvSpPr>
        <xdr:cNvPr id="10" name="Solver_shape$F$15">
          <a:extLst>
            <a:ext uri="{FF2B5EF4-FFF2-40B4-BE49-F238E27FC236}">
              <a16:creationId xmlns:a16="http://schemas.microsoft.com/office/drawing/2014/main" id="{36EAE63F-A97B-4484-8F45-6BF5D9FC0ECD}"/>
            </a:ext>
          </a:extLst>
        </xdr:cNvPr>
        <xdr:cNvSpPr/>
      </xdr:nvSpPr>
      <xdr:spPr>
        <a:xfrm>
          <a:off x="3048000" y="2560320"/>
          <a:ext cx="184150" cy="184150"/>
        </a:xfrm>
        <a:prstGeom prst="flowChartProcess">
          <a:avLst/>
        </a:prstGeom>
        <a:solidFill>
          <a:srgbClr val="4F81BD">
            <a:alpha val="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3</xdr:col>
      <xdr:colOff>0</xdr:colOff>
      <xdr:row>14</xdr:row>
      <xdr:rowOff>91440</xdr:rowOff>
    </xdr:from>
    <xdr:to>
      <xdr:col>5</xdr:col>
      <xdr:colOff>0</xdr:colOff>
      <xdr:row>14</xdr:row>
      <xdr:rowOff>91440</xdr:rowOff>
    </xdr:to>
    <xdr:cxnSp macro="">
      <xdr:nvCxnSpPr>
        <xdr:cNvPr id="11" name="Solver_line$F$15">
          <a:extLst>
            <a:ext uri="{FF2B5EF4-FFF2-40B4-BE49-F238E27FC236}">
              <a16:creationId xmlns:a16="http://schemas.microsoft.com/office/drawing/2014/main" id="{5FF2054B-8ADA-4B03-8E42-CC97290D6CFA}"/>
            </a:ext>
          </a:extLst>
        </xdr:cNvPr>
        <xdr:cNvCxnSpPr/>
      </xdr:nvCxnSpPr>
      <xdr:spPr>
        <a:xfrm>
          <a:off x="1828800" y="2651760"/>
          <a:ext cx="1219200" cy="0"/>
        </a:xfrm>
        <a:prstGeom prst="straightConnector1">
          <a:avLst/>
        </a:prstGeom>
        <a:noFill/>
        <a:ln w="25400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12</xdr:row>
      <xdr:rowOff>91440</xdr:rowOff>
    </xdr:from>
    <xdr:to>
      <xdr:col>7</xdr:col>
      <xdr:colOff>0</xdr:colOff>
      <xdr:row>14</xdr:row>
      <xdr:rowOff>91439</xdr:rowOff>
    </xdr:to>
    <xdr:cxnSp macro="">
      <xdr:nvCxnSpPr>
        <xdr:cNvPr id="12" name="Solver_shapecon$J$13">
          <a:extLst>
            <a:ext uri="{FF2B5EF4-FFF2-40B4-BE49-F238E27FC236}">
              <a16:creationId xmlns:a16="http://schemas.microsoft.com/office/drawing/2014/main" id="{8DD2157C-D5BC-49FD-9F41-BB952BDA08AB}"/>
            </a:ext>
          </a:extLst>
        </xdr:cNvPr>
        <xdr:cNvCxnSpPr/>
      </xdr:nvCxnSpPr>
      <xdr:spPr>
        <a:xfrm flipV="1">
          <a:off x="3657600" y="2286000"/>
          <a:ext cx="609600" cy="365759"/>
        </a:xfrm>
        <a:prstGeom prst="straightConnector1">
          <a:avLst/>
        </a:prstGeom>
        <a:noFill/>
        <a:ln w="25400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14</xdr:row>
      <xdr:rowOff>91440</xdr:rowOff>
    </xdr:from>
    <xdr:to>
      <xdr:col>7</xdr:col>
      <xdr:colOff>0</xdr:colOff>
      <xdr:row>17</xdr:row>
      <xdr:rowOff>91440</xdr:rowOff>
    </xdr:to>
    <xdr:cxnSp macro="">
      <xdr:nvCxnSpPr>
        <xdr:cNvPr id="13" name="Solver_shapecon$J$18">
          <a:extLst>
            <a:ext uri="{FF2B5EF4-FFF2-40B4-BE49-F238E27FC236}">
              <a16:creationId xmlns:a16="http://schemas.microsoft.com/office/drawing/2014/main" id="{60738CBF-4A98-4A1A-84FC-91C3D9340FED}"/>
            </a:ext>
          </a:extLst>
        </xdr:cNvPr>
        <xdr:cNvCxnSpPr/>
      </xdr:nvCxnSpPr>
      <xdr:spPr>
        <a:xfrm>
          <a:off x="3657600" y="2651760"/>
          <a:ext cx="609600" cy="548640"/>
        </a:xfrm>
        <a:prstGeom prst="straightConnector1">
          <a:avLst/>
        </a:prstGeom>
        <a:noFill/>
        <a:ln w="25400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184150</xdr:colOff>
      <xdr:row>3</xdr:row>
      <xdr:rowOff>1270</xdr:rowOff>
    </xdr:to>
    <xdr:sp macro="" textlink="">
      <xdr:nvSpPr>
        <xdr:cNvPr id="14" name="Solver_shape$J$3">
          <a:extLst>
            <a:ext uri="{FF2B5EF4-FFF2-40B4-BE49-F238E27FC236}">
              <a16:creationId xmlns:a16="http://schemas.microsoft.com/office/drawing/2014/main" id="{93ED53CA-809D-4F21-91C9-FF98E833D047}"/>
            </a:ext>
          </a:extLst>
        </xdr:cNvPr>
        <xdr:cNvSpPr/>
      </xdr:nvSpPr>
      <xdr:spPr>
        <a:xfrm rot="16200000">
          <a:off x="5486400" y="365760"/>
          <a:ext cx="184150" cy="184150"/>
        </a:xfrm>
        <a:prstGeom prst="flowChartExtract">
          <a:avLst/>
        </a:prstGeom>
        <a:solidFill>
          <a:srgbClr val="4F81BD">
            <a:alpha val="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7</xdr:col>
      <xdr:colOff>0</xdr:colOff>
      <xdr:row>2</xdr:row>
      <xdr:rowOff>91440</xdr:rowOff>
    </xdr:from>
    <xdr:to>
      <xdr:col>9</xdr:col>
      <xdr:colOff>0</xdr:colOff>
      <xdr:row>2</xdr:row>
      <xdr:rowOff>91440</xdr:rowOff>
    </xdr:to>
    <xdr:cxnSp macro="">
      <xdr:nvCxnSpPr>
        <xdr:cNvPr id="15" name="Solver_line$J$3">
          <a:extLst>
            <a:ext uri="{FF2B5EF4-FFF2-40B4-BE49-F238E27FC236}">
              <a16:creationId xmlns:a16="http://schemas.microsoft.com/office/drawing/2014/main" id="{F7543E5D-C716-4B7A-8D38-30C8050267D4}"/>
            </a:ext>
          </a:extLst>
        </xdr:cNvPr>
        <xdr:cNvCxnSpPr/>
      </xdr:nvCxnSpPr>
      <xdr:spPr>
        <a:xfrm>
          <a:off x="4267200" y="457200"/>
          <a:ext cx="1219200" cy="0"/>
        </a:xfrm>
        <a:prstGeom prst="straightConnector1">
          <a:avLst/>
        </a:prstGeom>
        <a:noFill/>
        <a:ln w="25400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184150</xdr:colOff>
      <xdr:row>8</xdr:row>
      <xdr:rowOff>1270</xdr:rowOff>
    </xdr:to>
    <xdr:sp macro="" textlink="">
      <xdr:nvSpPr>
        <xdr:cNvPr id="16" name="Solver_shape$J$8">
          <a:extLst>
            <a:ext uri="{FF2B5EF4-FFF2-40B4-BE49-F238E27FC236}">
              <a16:creationId xmlns:a16="http://schemas.microsoft.com/office/drawing/2014/main" id="{A638587A-9D0E-44BE-911D-9319C502D817}"/>
            </a:ext>
          </a:extLst>
        </xdr:cNvPr>
        <xdr:cNvSpPr/>
      </xdr:nvSpPr>
      <xdr:spPr>
        <a:xfrm rot="16200000">
          <a:off x="5486400" y="1280160"/>
          <a:ext cx="184150" cy="184150"/>
        </a:xfrm>
        <a:prstGeom prst="flowChartExtract">
          <a:avLst/>
        </a:prstGeom>
        <a:solidFill>
          <a:srgbClr val="4F81BD">
            <a:alpha val="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7</xdr:col>
      <xdr:colOff>0</xdr:colOff>
      <xdr:row>7</xdr:row>
      <xdr:rowOff>91440</xdr:rowOff>
    </xdr:from>
    <xdr:to>
      <xdr:col>9</xdr:col>
      <xdr:colOff>0</xdr:colOff>
      <xdr:row>7</xdr:row>
      <xdr:rowOff>91440</xdr:rowOff>
    </xdr:to>
    <xdr:cxnSp macro="">
      <xdr:nvCxnSpPr>
        <xdr:cNvPr id="17" name="Solver_line$J$8">
          <a:extLst>
            <a:ext uri="{FF2B5EF4-FFF2-40B4-BE49-F238E27FC236}">
              <a16:creationId xmlns:a16="http://schemas.microsoft.com/office/drawing/2014/main" id="{0AC72D61-CCFB-495C-A448-834636923C18}"/>
            </a:ext>
          </a:extLst>
        </xdr:cNvPr>
        <xdr:cNvCxnSpPr/>
      </xdr:nvCxnSpPr>
      <xdr:spPr>
        <a:xfrm>
          <a:off x="4267200" y="1371600"/>
          <a:ext cx="1219200" cy="0"/>
        </a:xfrm>
        <a:prstGeom prst="straightConnector1">
          <a:avLst/>
        </a:prstGeom>
        <a:noFill/>
        <a:ln w="25400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</xdr:row>
      <xdr:rowOff>0</xdr:rowOff>
    </xdr:from>
    <xdr:to>
      <xdr:col>9</xdr:col>
      <xdr:colOff>184150</xdr:colOff>
      <xdr:row>13</xdr:row>
      <xdr:rowOff>1270</xdr:rowOff>
    </xdr:to>
    <xdr:sp macro="" textlink="">
      <xdr:nvSpPr>
        <xdr:cNvPr id="18" name="Solver_shape$J$13">
          <a:extLst>
            <a:ext uri="{FF2B5EF4-FFF2-40B4-BE49-F238E27FC236}">
              <a16:creationId xmlns:a16="http://schemas.microsoft.com/office/drawing/2014/main" id="{F62153D7-1431-4304-B9B9-C54C7B51A56A}"/>
            </a:ext>
          </a:extLst>
        </xdr:cNvPr>
        <xdr:cNvSpPr/>
      </xdr:nvSpPr>
      <xdr:spPr>
        <a:xfrm rot="16200000">
          <a:off x="5486400" y="2194560"/>
          <a:ext cx="184150" cy="184150"/>
        </a:xfrm>
        <a:prstGeom prst="flowChartExtract">
          <a:avLst/>
        </a:prstGeom>
        <a:solidFill>
          <a:srgbClr val="4F81BD">
            <a:alpha val="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7</xdr:col>
      <xdr:colOff>0</xdr:colOff>
      <xdr:row>12</xdr:row>
      <xdr:rowOff>91440</xdr:rowOff>
    </xdr:from>
    <xdr:to>
      <xdr:col>9</xdr:col>
      <xdr:colOff>0</xdr:colOff>
      <xdr:row>12</xdr:row>
      <xdr:rowOff>91440</xdr:rowOff>
    </xdr:to>
    <xdr:cxnSp macro="">
      <xdr:nvCxnSpPr>
        <xdr:cNvPr id="19" name="Solver_line$J$13">
          <a:extLst>
            <a:ext uri="{FF2B5EF4-FFF2-40B4-BE49-F238E27FC236}">
              <a16:creationId xmlns:a16="http://schemas.microsoft.com/office/drawing/2014/main" id="{F4929AE0-3D4F-4AC0-9DE8-BC8FD57D3EB0}"/>
            </a:ext>
          </a:extLst>
        </xdr:cNvPr>
        <xdr:cNvCxnSpPr/>
      </xdr:nvCxnSpPr>
      <xdr:spPr>
        <a:xfrm>
          <a:off x="4267200" y="2286000"/>
          <a:ext cx="1219200" cy="0"/>
        </a:xfrm>
        <a:prstGeom prst="straightConnector1">
          <a:avLst/>
        </a:prstGeom>
        <a:noFill/>
        <a:ln w="25400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184150</xdr:colOff>
      <xdr:row>18</xdr:row>
      <xdr:rowOff>1270</xdr:rowOff>
    </xdr:to>
    <xdr:sp macro="" textlink="">
      <xdr:nvSpPr>
        <xdr:cNvPr id="20" name="Solver_shape$J$18">
          <a:extLst>
            <a:ext uri="{FF2B5EF4-FFF2-40B4-BE49-F238E27FC236}">
              <a16:creationId xmlns:a16="http://schemas.microsoft.com/office/drawing/2014/main" id="{6CCDB9E6-D79C-4533-B58F-7D5FDC1D91A0}"/>
            </a:ext>
          </a:extLst>
        </xdr:cNvPr>
        <xdr:cNvSpPr/>
      </xdr:nvSpPr>
      <xdr:spPr>
        <a:xfrm rot="16200000">
          <a:off x="5486400" y="3108960"/>
          <a:ext cx="184150" cy="184150"/>
        </a:xfrm>
        <a:prstGeom prst="flowChartExtract">
          <a:avLst/>
        </a:prstGeom>
        <a:solidFill>
          <a:srgbClr val="4F81BD">
            <a:alpha val="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7</xdr:col>
      <xdr:colOff>0</xdr:colOff>
      <xdr:row>17</xdr:row>
      <xdr:rowOff>91440</xdr:rowOff>
    </xdr:from>
    <xdr:to>
      <xdr:col>9</xdr:col>
      <xdr:colOff>0</xdr:colOff>
      <xdr:row>17</xdr:row>
      <xdr:rowOff>91440</xdr:rowOff>
    </xdr:to>
    <xdr:cxnSp macro="">
      <xdr:nvCxnSpPr>
        <xdr:cNvPr id="21" name="Solver_line$J$18">
          <a:extLst>
            <a:ext uri="{FF2B5EF4-FFF2-40B4-BE49-F238E27FC236}">
              <a16:creationId xmlns:a16="http://schemas.microsoft.com/office/drawing/2014/main" id="{FF05279C-EDAD-4E23-89C1-BAE4BADD10AE}"/>
            </a:ext>
          </a:extLst>
        </xdr:cNvPr>
        <xdr:cNvCxnSpPr/>
      </xdr:nvCxnSpPr>
      <xdr:spPr>
        <a:xfrm>
          <a:off x="4267200" y="3200400"/>
          <a:ext cx="1219200" cy="0"/>
        </a:xfrm>
        <a:prstGeom prst="straightConnector1">
          <a:avLst/>
        </a:prstGeom>
        <a:noFill/>
        <a:ln w="25400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</xdr:col>
      <xdr:colOff>184150</xdr:colOff>
      <xdr:row>9</xdr:row>
      <xdr:rowOff>3175</xdr:rowOff>
    </xdr:to>
    <xdr:sp macro="" textlink="">
      <xdr:nvSpPr>
        <xdr:cNvPr id="17" name="Solver_shape$B$9">
          <a:extLst>
            <a:ext uri="{FF2B5EF4-FFF2-40B4-BE49-F238E27FC236}">
              <a16:creationId xmlns:a16="http://schemas.microsoft.com/office/drawing/2014/main" id="{22DD661E-9D40-44A4-9DFD-7E35FDEF4091}"/>
            </a:ext>
          </a:extLst>
        </xdr:cNvPr>
        <xdr:cNvSpPr/>
      </xdr:nvSpPr>
      <xdr:spPr>
        <a:xfrm>
          <a:off x="609600" y="1447800"/>
          <a:ext cx="184150" cy="184150"/>
        </a:xfrm>
        <a:prstGeom prst="flowChartProcess">
          <a:avLst/>
        </a:prstGeom>
        <a:solidFill>
          <a:srgbClr val="4F81BD">
            <a:alpha val="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0</xdr:col>
      <xdr:colOff>0</xdr:colOff>
      <xdr:row>8</xdr:row>
      <xdr:rowOff>90487</xdr:rowOff>
    </xdr:from>
    <xdr:to>
      <xdr:col>1</xdr:col>
      <xdr:colOff>0</xdr:colOff>
      <xdr:row>8</xdr:row>
      <xdr:rowOff>90487</xdr:rowOff>
    </xdr:to>
    <xdr:cxnSp macro="">
      <xdr:nvCxnSpPr>
        <xdr:cNvPr id="18" name="Solver_line$B$9">
          <a:extLst>
            <a:ext uri="{FF2B5EF4-FFF2-40B4-BE49-F238E27FC236}">
              <a16:creationId xmlns:a16="http://schemas.microsoft.com/office/drawing/2014/main" id="{F8E1AF7D-E97E-4EA3-BB13-AF1E83BB1513}"/>
            </a:ext>
          </a:extLst>
        </xdr:cNvPr>
        <xdr:cNvCxnSpPr/>
      </xdr:nvCxnSpPr>
      <xdr:spPr>
        <a:xfrm>
          <a:off x="0" y="1538287"/>
          <a:ext cx="609600" cy="0"/>
        </a:xfrm>
        <a:prstGeom prst="straightConnector1">
          <a:avLst/>
        </a:prstGeom>
        <a:noFill/>
        <a:ln w="25400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4</xdr:row>
      <xdr:rowOff>90487</xdr:rowOff>
    </xdr:from>
    <xdr:to>
      <xdr:col>3</xdr:col>
      <xdr:colOff>0</xdr:colOff>
      <xdr:row>8</xdr:row>
      <xdr:rowOff>90487</xdr:rowOff>
    </xdr:to>
    <xdr:cxnSp macro="">
      <xdr:nvCxnSpPr>
        <xdr:cNvPr id="19" name="Solver_shapecon$F$5">
          <a:extLst>
            <a:ext uri="{FF2B5EF4-FFF2-40B4-BE49-F238E27FC236}">
              <a16:creationId xmlns:a16="http://schemas.microsoft.com/office/drawing/2014/main" id="{DD79D29A-277D-46B2-AD5C-575FD4481739}"/>
            </a:ext>
          </a:extLst>
        </xdr:cNvPr>
        <xdr:cNvCxnSpPr/>
      </xdr:nvCxnSpPr>
      <xdr:spPr>
        <a:xfrm flipV="1">
          <a:off x="1219200" y="814387"/>
          <a:ext cx="609600" cy="723900"/>
        </a:xfrm>
        <a:prstGeom prst="straightConnector1">
          <a:avLst/>
        </a:prstGeom>
        <a:noFill/>
        <a:ln w="25400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8</xdr:row>
      <xdr:rowOff>90487</xdr:rowOff>
    </xdr:from>
    <xdr:to>
      <xdr:col>3</xdr:col>
      <xdr:colOff>0</xdr:colOff>
      <xdr:row>12</xdr:row>
      <xdr:rowOff>90487</xdr:rowOff>
    </xdr:to>
    <xdr:cxnSp macro="">
      <xdr:nvCxnSpPr>
        <xdr:cNvPr id="20" name="Solver_shapecon$F$13">
          <a:extLst>
            <a:ext uri="{FF2B5EF4-FFF2-40B4-BE49-F238E27FC236}">
              <a16:creationId xmlns:a16="http://schemas.microsoft.com/office/drawing/2014/main" id="{ACF99245-4431-4F6D-8A76-6CF9A4FFFD91}"/>
            </a:ext>
          </a:extLst>
        </xdr:cNvPr>
        <xdr:cNvCxnSpPr/>
      </xdr:nvCxnSpPr>
      <xdr:spPr>
        <a:xfrm>
          <a:off x="1219200" y="1538287"/>
          <a:ext cx="609600" cy="723900"/>
        </a:xfrm>
        <a:prstGeom prst="straightConnector1">
          <a:avLst/>
        </a:prstGeom>
        <a:noFill/>
        <a:ln w="25400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184150</xdr:colOff>
      <xdr:row>5</xdr:row>
      <xdr:rowOff>3175</xdr:rowOff>
    </xdr:to>
    <xdr:sp macro="" textlink="">
      <xdr:nvSpPr>
        <xdr:cNvPr id="21" name="Solver_shape$F$5">
          <a:extLst>
            <a:ext uri="{FF2B5EF4-FFF2-40B4-BE49-F238E27FC236}">
              <a16:creationId xmlns:a16="http://schemas.microsoft.com/office/drawing/2014/main" id="{F2ACDFFD-E6E4-4A1B-944D-865129FD88F5}"/>
            </a:ext>
          </a:extLst>
        </xdr:cNvPr>
        <xdr:cNvSpPr/>
      </xdr:nvSpPr>
      <xdr:spPr>
        <a:xfrm>
          <a:off x="3048000" y="723900"/>
          <a:ext cx="184150" cy="184150"/>
        </a:xfrm>
        <a:prstGeom prst="flowChartConnector">
          <a:avLst/>
        </a:prstGeom>
        <a:solidFill>
          <a:srgbClr val="4F81BD">
            <a:alpha val="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3</xdr:col>
      <xdr:colOff>0</xdr:colOff>
      <xdr:row>4</xdr:row>
      <xdr:rowOff>90487</xdr:rowOff>
    </xdr:from>
    <xdr:to>
      <xdr:col>5</xdr:col>
      <xdr:colOff>0</xdr:colOff>
      <xdr:row>4</xdr:row>
      <xdr:rowOff>90487</xdr:rowOff>
    </xdr:to>
    <xdr:cxnSp macro="">
      <xdr:nvCxnSpPr>
        <xdr:cNvPr id="22" name="Solver_line$F$5">
          <a:extLst>
            <a:ext uri="{FF2B5EF4-FFF2-40B4-BE49-F238E27FC236}">
              <a16:creationId xmlns:a16="http://schemas.microsoft.com/office/drawing/2014/main" id="{FFBF2F32-45C8-4685-8C3E-6FBBA24F6654}"/>
            </a:ext>
          </a:extLst>
        </xdr:cNvPr>
        <xdr:cNvCxnSpPr/>
      </xdr:nvCxnSpPr>
      <xdr:spPr>
        <a:xfrm>
          <a:off x="1828800" y="814387"/>
          <a:ext cx="1219200" cy="0"/>
        </a:xfrm>
        <a:prstGeom prst="straightConnector1">
          <a:avLst/>
        </a:prstGeom>
        <a:noFill/>
        <a:ln w="25400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</xdr:row>
      <xdr:rowOff>90487</xdr:rowOff>
    </xdr:from>
    <xdr:to>
      <xdr:col>7</xdr:col>
      <xdr:colOff>0</xdr:colOff>
      <xdr:row>4</xdr:row>
      <xdr:rowOff>90487</xdr:rowOff>
    </xdr:to>
    <xdr:cxnSp macro="">
      <xdr:nvCxnSpPr>
        <xdr:cNvPr id="23" name="Solver_shapecon$J$3">
          <a:extLst>
            <a:ext uri="{FF2B5EF4-FFF2-40B4-BE49-F238E27FC236}">
              <a16:creationId xmlns:a16="http://schemas.microsoft.com/office/drawing/2014/main" id="{9D97C74A-0C6D-4809-9C83-A4CE34F8BFD1}"/>
            </a:ext>
          </a:extLst>
        </xdr:cNvPr>
        <xdr:cNvCxnSpPr/>
      </xdr:nvCxnSpPr>
      <xdr:spPr>
        <a:xfrm flipV="1">
          <a:off x="3657600" y="452437"/>
          <a:ext cx="609600" cy="361950"/>
        </a:xfrm>
        <a:prstGeom prst="straightConnector1">
          <a:avLst/>
        </a:prstGeom>
        <a:noFill/>
        <a:ln w="25400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4</xdr:row>
      <xdr:rowOff>90487</xdr:rowOff>
    </xdr:from>
    <xdr:to>
      <xdr:col>7</xdr:col>
      <xdr:colOff>0</xdr:colOff>
      <xdr:row>7</xdr:row>
      <xdr:rowOff>90487</xdr:rowOff>
    </xdr:to>
    <xdr:cxnSp macro="">
      <xdr:nvCxnSpPr>
        <xdr:cNvPr id="24" name="Solver_shapecon$J$8">
          <a:extLst>
            <a:ext uri="{FF2B5EF4-FFF2-40B4-BE49-F238E27FC236}">
              <a16:creationId xmlns:a16="http://schemas.microsoft.com/office/drawing/2014/main" id="{FCFB0A03-106F-45E7-B6C3-E52B4521FFD5}"/>
            </a:ext>
          </a:extLst>
        </xdr:cNvPr>
        <xdr:cNvCxnSpPr/>
      </xdr:nvCxnSpPr>
      <xdr:spPr>
        <a:xfrm>
          <a:off x="3657600" y="814387"/>
          <a:ext cx="609600" cy="542925"/>
        </a:xfrm>
        <a:prstGeom prst="straightConnector1">
          <a:avLst/>
        </a:prstGeom>
        <a:noFill/>
        <a:ln w="25400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184150</xdr:colOff>
      <xdr:row>13</xdr:row>
      <xdr:rowOff>3175</xdr:rowOff>
    </xdr:to>
    <xdr:sp macro="" textlink="">
      <xdr:nvSpPr>
        <xdr:cNvPr id="25" name="Solver_shape$F$13">
          <a:extLst>
            <a:ext uri="{FF2B5EF4-FFF2-40B4-BE49-F238E27FC236}">
              <a16:creationId xmlns:a16="http://schemas.microsoft.com/office/drawing/2014/main" id="{393E713E-DE84-4E1D-B494-EE393E09989C}"/>
            </a:ext>
          </a:extLst>
        </xdr:cNvPr>
        <xdr:cNvSpPr/>
      </xdr:nvSpPr>
      <xdr:spPr>
        <a:xfrm rot="16200000">
          <a:off x="3048000" y="2171700"/>
          <a:ext cx="184150" cy="184150"/>
        </a:xfrm>
        <a:prstGeom prst="flowChartExtract">
          <a:avLst/>
        </a:prstGeom>
        <a:solidFill>
          <a:srgbClr val="4F81BD">
            <a:alpha val="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6</xdr:col>
      <xdr:colOff>0</xdr:colOff>
      <xdr:row>12</xdr:row>
      <xdr:rowOff>90487</xdr:rowOff>
    </xdr:from>
    <xdr:to>
      <xdr:col>9</xdr:col>
      <xdr:colOff>0</xdr:colOff>
      <xdr:row>12</xdr:row>
      <xdr:rowOff>90487</xdr:rowOff>
    </xdr:to>
    <xdr:cxnSp macro="">
      <xdr:nvCxnSpPr>
        <xdr:cNvPr id="26" name="Solver_dash$F$13">
          <a:extLst>
            <a:ext uri="{FF2B5EF4-FFF2-40B4-BE49-F238E27FC236}">
              <a16:creationId xmlns:a16="http://schemas.microsoft.com/office/drawing/2014/main" id="{0381D4BC-FCCD-41E9-B46A-AB9427641DC4}"/>
            </a:ext>
          </a:extLst>
        </xdr:cNvPr>
        <xdr:cNvCxnSpPr/>
      </xdr:nvCxnSpPr>
      <xdr:spPr>
        <a:xfrm>
          <a:off x="3657600" y="2262187"/>
          <a:ext cx="1828800" cy="0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dash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12</xdr:row>
      <xdr:rowOff>90487</xdr:rowOff>
    </xdr:from>
    <xdr:to>
      <xdr:col>5</xdr:col>
      <xdr:colOff>0</xdr:colOff>
      <xdr:row>12</xdr:row>
      <xdr:rowOff>90487</xdr:rowOff>
    </xdr:to>
    <xdr:cxnSp macro="">
      <xdr:nvCxnSpPr>
        <xdr:cNvPr id="27" name="Solver_line$F$13">
          <a:extLst>
            <a:ext uri="{FF2B5EF4-FFF2-40B4-BE49-F238E27FC236}">
              <a16:creationId xmlns:a16="http://schemas.microsoft.com/office/drawing/2014/main" id="{6E7E6CC7-3A15-4136-8893-E2B1B0DDC2B7}"/>
            </a:ext>
          </a:extLst>
        </xdr:cNvPr>
        <xdr:cNvCxnSpPr/>
      </xdr:nvCxnSpPr>
      <xdr:spPr>
        <a:xfrm>
          <a:off x="1828800" y="2262187"/>
          <a:ext cx="1219200" cy="0"/>
        </a:xfrm>
        <a:prstGeom prst="straightConnector1">
          <a:avLst/>
        </a:prstGeom>
        <a:noFill/>
        <a:ln w="25400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184150</xdr:colOff>
      <xdr:row>3</xdr:row>
      <xdr:rowOff>3175</xdr:rowOff>
    </xdr:to>
    <xdr:sp macro="" textlink="">
      <xdr:nvSpPr>
        <xdr:cNvPr id="28" name="Solver_shape$J$3">
          <a:extLst>
            <a:ext uri="{FF2B5EF4-FFF2-40B4-BE49-F238E27FC236}">
              <a16:creationId xmlns:a16="http://schemas.microsoft.com/office/drawing/2014/main" id="{9A1F1C20-FF2A-4C33-85CA-38839353B864}"/>
            </a:ext>
          </a:extLst>
        </xdr:cNvPr>
        <xdr:cNvSpPr/>
      </xdr:nvSpPr>
      <xdr:spPr>
        <a:xfrm rot="16200000">
          <a:off x="5486400" y="361950"/>
          <a:ext cx="184150" cy="184150"/>
        </a:xfrm>
        <a:prstGeom prst="flowChartExtract">
          <a:avLst/>
        </a:prstGeom>
        <a:solidFill>
          <a:srgbClr val="4F81BD">
            <a:alpha val="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7</xdr:col>
      <xdr:colOff>0</xdr:colOff>
      <xdr:row>2</xdr:row>
      <xdr:rowOff>90487</xdr:rowOff>
    </xdr:from>
    <xdr:to>
      <xdr:col>9</xdr:col>
      <xdr:colOff>0</xdr:colOff>
      <xdr:row>2</xdr:row>
      <xdr:rowOff>90487</xdr:rowOff>
    </xdr:to>
    <xdr:cxnSp macro="">
      <xdr:nvCxnSpPr>
        <xdr:cNvPr id="29" name="Solver_line$J$3">
          <a:extLst>
            <a:ext uri="{FF2B5EF4-FFF2-40B4-BE49-F238E27FC236}">
              <a16:creationId xmlns:a16="http://schemas.microsoft.com/office/drawing/2014/main" id="{ADC932A2-DCD7-4130-A4A7-DC6942225557}"/>
            </a:ext>
          </a:extLst>
        </xdr:cNvPr>
        <xdr:cNvCxnSpPr/>
      </xdr:nvCxnSpPr>
      <xdr:spPr>
        <a:xfrm>
          <a:off x="4267200" y="452437"/>
          <a:ext cx="1219200" cy="0"/>
        </a:xfrm>
        <a:prstGeom prst="straightConnector1">
          <a:avLst/>
        </a:prstGeom>
        <a:noFill/>
        <a:ln w="25400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184150</xdr:colOff>
      <xdr:row>8</xdr:row>
      <xdr:rowOff>3175</xdr:rowOff>
    </xdr:to>
    <xdr:sp macro="" textlink="">
      <xdr:nvSpPr>
        <xdr:cNvPr id="30" name="Solver_shape$J$8">
          <a:extLst>
            <a:ext uri="{FF2B5EF4-FFF2-40B4-BE49-F238E27FC236}">
              <a16:creationId xmlns:a16="http://schemas.microsoft.com/office/drawing/2014/main" id="{DF4AF834-60E7-4CE6-AEE0-2AEFA23D3ED1}"/>
            </a:ext>
          </a:extLst>
        </xdr:cNvPr>
        <xdr:cNvSpPr/>
      </xdr:nvSpPr>
      <xdr:spPr>
        <a:xfrm rot="16200000">
          <a:off x="5486400" y="1266825"/>
          <a:ext cx="184150" cy="184150"/>
        </a:xfrm>
        <a:prstGeom prst="flowChartExtract">
          <a:avLst/>
        </a:prstGeom>
        <a:solidFill>
          <a:srgbClr val="4F81BD">
            <a:alpha val="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7</xdr:col>
      <xdr:colOff>0</xdr:colOff>
      <xdr:row>7</xdr:row>
      <xdr:rowOff>90487</xdr:rowOff>
    </xdr:from>
    <xdr:to>
      <xdr:col>9</xdr:col>
      <xdr:colOff>0</xdr:colOff>
      <xdr:row>7</xdr:row>
      <xdr:rowOff>90487</xdr:rowOff>
    </xdr:to>
    <xdr:cxnSp macro="">
      <xdr:nvCxnSpPr>
        <xdr:cNvPr id="31" name="Solver_line$J$8">
          <a:extLst>
            <a:ext uri="{FF2B5EF4-FFF2-40B4-BE49-F238E27FC236}">
              <a16:creationId xmlns:a16="http://schemas.microsoft.com/office/drawing/2014/main" id="{CF92F048-6336-44AB-AA18-DB0CF7191B77}"/>
            </a:ext>
          </a:extLst>
        </xdr:cNvPr>
        <xdr:cNvCxnSpPr/>
      </xdr:nvCxnSpPr>
      <xdr:spPr>
        <a:xfrm>
          <a:off x="4267200" y="1357312"/>
          <a:ext cx="1219200" cy="0"/>
        </a:xfrm>
        <a:prstGeom prst="straightConnector1">
          <a:avLst/>
        </a:prstGeom>
        <a:noFill/>
        <a:ln w="25400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419100</xdr:colOff>
      <xdr:row>2</xdr:row>
      <xdr:rowOff>152400</xdr:rowOff>
    </xdr:from>
    <xdr:to>
      <xdr:col>24</xdr:col>
      <xdr:colOff>104775</xdr:colOff>
      <xdr:row>26</xdr:row>
      <xdr:rowOff>156673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672AAEB0-0BEB-467D-835D-0C37FFA44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86550" y="514350"/>
          <a:ext cx="5000625" cy="4471498"/>
        </a:xfrm>
        <a:prstGeom prst="rect">
          <a:avLst/>
        </a:prstGeom>
        <a:ln w="38100">
          <a:solidFill>
            <a:schemeClr val="accent1"/>
          </a:solidFill>
        </a:ln>
      </xdr:spPr>
    </xdr:pic>
    <xdr:clientData/>
  </xdr:twoCellAnchor>
  <xdr:twoCellAnchor>
    <xdr:from>
      <xdr:col>1</xdr:col>
      <xdr:colOff>0</xdr:colOff>
      <xdr:row>8</xdr:row>
      <xdr:rowOff>0</xdr:rowOff>
    </xdr:from>
    <xdr:to>
      <xdr:col>1</xdr:col>
      <xdr:colOff>184150</xdr:colOff>
      <xdr:row>9</xdr:row>
      <xdr:rowOff>3175</xdr:rowOff>
    </xdr:to>
    <xdr:sp macro="" textlink="">
      <xdr:nvSpPr>
        <xdr:cNvPr id="33" name="Solver_shape$B$9">
          <a:extLst>
            <a:ext uri="{FF2B5EF4-FFF2-40B4-BE49-F238E27FC236}">
              <a16:creationId xmlns:a16="http://schemas.microsoft.com/office/drawing/2014/main" id="{D650D241-FDFB-4AA2-9BC4-5E8FA41A4101}"/>
            </a:ext>
          </a:extLst>
        </xdr:cNvPr>
        <xdr:cNvSpPr/>
      </xdr:nvSpPr>
      <xdr:spPr>
        <a:xfrm>
          <a:off x="609600" y="1447800"/>
          <a:ext cx="184150" cy="184150"/>
        </a:xfrm>
        <a:prstGeom prst="flowChartProcess">
          <a:avLst/>
        </a:prstGeom>
        <a:solidFill>
          <a:srgbClr val="4F81BD">
            <a:alpha val="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0</xdr:col>
      <xdr:colOff>0</xdr:colOff>
      <xdr:row>8</xdr:row>
      <xdr:rowOff>90487</xdr:rowOff>
    </xdr:from>
    <xdr:to>
      <xdr:col>1</xdr:col>
      <xdr:colOff>0</xdr:colOff>
      <xdr:row>8</xdr:row>
      <xdr:rowOff>90487</xdr:rowOff>
    </xdr:to>
    <xdr:cxnSp macro="">
      <xdr:nvCxnSpPr>
        <xdr:cNvPr id="34" name="Solver_line$B$9">
          <a:extLst>
            <a:ext uri="{FF2B5EF4-FFF2-40B4-BE49-F238E27FC236}">
              <a16:creationId xmlns:a16="http://schemas.microsoft.com/office/drawing/2014/main" id="{943A80FC-DA1D-4494-AE04-6BCD4FACC7D8}"/>
            </a:ext>
          </a:extLst>
        </xdr:cNvPr>
        <xdr:cNvCxnSpPr/>
      </xdr:nvCxnSpPr>
      <xdr:spPr>
        <a:xfrm>
          <a:off x="0" y="1538287"/>
          <a:ext cx="609600" cy="0"/>
        </a:xfrm>
        <a:prstGeom prst="straightConnector1">
          <a:avLst/>
        </a:prstGeom>
        <a:noFill/>
        <a:ln w="25400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4</xdr:row>
      <xdr:rowOff>90487</xdr:rowOff>
    </xdr:from>
    <xdr:to>
      <xdr:col>3</xdr:col>
      <xdr:colOff>0</xdr:colOff>
      <xdr:row>8</xdr:row>
      <xdr:rowOff>90487</xdr:rowOff>
    </xdr:to>
    <xdr:cxnSp macro="">
      <xdr:nvCxnSpPr>
        <xdr:cNvPr id="35" name="Solver_shapecon$F$5">
          <a:extLst>
            <a:ext uri="{FF2B5EF4-FFF2-40B4-BE49-F238E27FC236}">
              <a16:creationId xmlns:a16="http://schemas.microsoft.com/office/drawing/2014/main" id="{F94CE39D-2BF4-47DA-9642-DA73D6F4B115}"/>
            </a:ext>
          </a:extLst>
        </xdr:cNvPr>
        <xdr:cNvCxnSpPr/>
      </xdr:nvCxnSpPr>
      <xdr:spPr>
        <a:xfrm flipV="1">
          <a:off x="1219200" y="814387"/>
          <a:ext cx="609600" cy="723900"/>
        </a:xfrm>
        <a:prstGeom prst="straightConnector1">
          <a:avLst/>
        </a:prstGeom>
        <a:noFill/>
        <a:ln w="25400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8</xdr:row>
      <xdr:rowOff>90487</xdr:rowOff>
    </xdr:from>
    <xdr:to>
      <xdr:col>3</xdr:col>
      <xdr:colOff>0</xdr:colOff>
      <xdr:row>12</xdr:row>
      <xdr:rowOff>90487</xdr:rowOff>
    </xdr:to>
    <xdr:cxnSp macro="">
      <xdr:nvCxnSpPr>
        <xdr:cNvPr id="36" name="Solver_shapecon$F$13">
          <a:extLst>
            <a:ext uri="{FF2B5EF4-FFF2-40B4-BE49-F238E27FC236}">
              <a16:creationId xmlns:a16="http://schemas.microsoft.com/office/drawing/2014/main" id="{F221A521-7CF4-47CF-B789-E41026277930}"/>
            </a:ext>
          </a:extLst>
        </xdr:cNvPr>
        <xdr:cNvCxnSpPr/>
      </xdr:nvCxnSpPr>
      <xdr:spPr>
        <a:xfrm>
          <a:off x="1219200" y="1538287"/>
          <a:ext cx="609600" cy="723900"/>
        </a:xfrm>
        <a:prstGeom prst="straightConnector1">
          <a:avLst/>
        </a:prstGeom>
        <a:noFill/>
        <a:ln w="25400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184150</xdr:colOff>
      <xdr:row>5</xdr:row>
      <xdr:rowOff>3175</xdr:rowOff>
    </xdr:to>
    <xdr:sp macro="" textlink="">
      <xdr:nvSpPr>
        <xdr:cNvPr id="37" name="Solver_shape$F$5">
          <a:extLst>
            <a:ext uri="{FF2B5EF4-FFF2-40B4-BE49-F238E27FC236}">
              <a16:creationId xmlns:a16="http://schemas.microsoft.com/office/drawing/2014/main" id="{9A8824A9-9EDE-4EC7-B76D-CA6B1C7E885D}"/>
            </a:ext>
          </a:extLst>
        </xdr:cNvPr>
        <xdr:cNvSpPr/>
      </xdr:nvSpPr>
      <xdr:spPr>
        <a:xfrm>
          <a:off x="3048000" y="723900"/>
          <a:ext cx="184150" cy="184150"/>
        </a:xfrm>
        <a:prstGeom prst="flowChartConnector">
          <a:avLst/>
        </a:prstGeom>
        <a:solidFill>
          <a:srgbClr val="4F81BD">
            <a:alpha val="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3</xdr:col>
      <xdr:colOff>0</xdr:colOff>
      <xdr:row>4</xdr:row>
      <xdr:rowOff>90487</xdr:rowOff>
    </xdr:from>
    <xdr:to>
      <xdr:col>5</xdr:col>
      <xdr:colOff>0</xdr:colOff>
      <xdr:row>4</xdr:row>
      <xdr:rowOff>90487</xdr:rowOff>
    </xdr:to>
    <xdr:cxnSp macro="">
      <xdr:nvCxnSpPr>
        <xdr:cNvPr id="38" name="Solver_line$F$5">
          <a:extLst>
            <a:ext uri="{FF2B5EF4-FFF2-40B4-BE49-F238E27FC236}">
              <a16:creationId xmlns:a16="http://schemas.microsoft.com/office/drawing/2014/main" id="{F860418C-5C87-4624-A579-AE15D49A8D61}"/>
            </a:ext>
          </a:extLst>
        </xdr:cNvPr>
        <xdr:cNvCxnSpPr/>
      </xdr:nvCxnSpPr>
      <xdr:spPr>
        <a:xfrm>
          <a:off x="1828800" y="814387"/>
          <a:ext cx="1219200" cy="0"/>
        </a:xfrm>
        <a:prstGeom prst="straightConnector1">
          <a:avLst/>
        </a:prstGeom>
        <a:noFill/>
        <a:ln w="25400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</xdr:row>
      <xdr:rowOff>90487</xdr:rowOff>
    </xdr:from>
    <xdr:to>
      <xdr:col>7</xdr:col>
      <xdr:colOff>0</xdr:colOff>
      <xdr:row>4</xdr:row>
      <xdr:rowOff>90487</xdr:rowOff>
    </xdr:to>
    <xdr:cxnSp macro="">
      <xdr:nvCxnSpPr>
        <xdr:cNvPr id="39" name="Solver_shapecon$J$3">
          <a:extLst>
            <a:ext uri="{FF2B5EF4-FFF2-40B4-BE49-F238E27FC236}">
              <a16:creationId xmlns:a16="http://schemas.microsoft.com/office/drawing/2014/main" id="{1B947F95-E5A2-4FD1-A096-D81FADF0E43D}"/>
            </a:ext>
          </a:extLst>
        </xdr:cNvPr>
        <xdr:cNvCxnSpPr/>
      </xdr:nvCxnSpPr>
      <xdr:spPr>
        <a:xfrm flipV="1">
          <a:off x="3657600" y="452437"/>
          <a:ext cx="609600" cy="361950"/>
        </a:xfrm>
        <a:prstGeom prst="straightConnector1">
          <a:avLst/>
        </a:prstGeom>
        <a:noFill/>
        <a:ln w="25400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4</xdr:row>
      <xdr:rowOff>90487</xdr:rowOff>
    </xdr:from>
    <xdr:to>
      <xdr:col>7</xdr:col>
      <xdr:colOff>0</xdr:colOff>
      <xdr:row>7</xdr:row>
      <xdr:rowOff>90487</xdr:rowOff>
    </xdr:to>
    <xdr:cxnSp macro="">
      <xdr:nvCxnSpPr>
        <xdr:cNvPr id="40" name="Solver_shapecon$J$8">
          <a:extLst>
            <a:ext uri="{FF2B5EF4-FFF2-40B4-BE49-F238E27FC236}">
              <a16:creationId xmlns:a16="http://schemas.microsoft.com/office/drawing/2014/main" id="{7CA645FC-0D49-40C7-829F-547D4A56204D}"/>
            </a:ext>
          </a:extLst>
        </xdr:cNvPr>
        <xdr:cNvCxnSpPr/>
      </xdr:nvCxnSpPr>
      <xdr:spPr>
        <a:xfrm>
          <a:off x="3657600" y="814387"/>
          <a:ext cx="609600" cy="542925"/>
        </a:xfrm>
        <a:prstGeom prst="straightConnector1">
          <a:avLst/>
        </a:prstGeom>
        <a:noFill/>
        <a:ln w="25400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184150</xdr:colOff>
      <xdr:row>13</xdr:row>
      <xdr:rowOff>3175</xdr:rowOff>
    </xdr:to>
    <xdr:sp macro="" textlink="">
      <xdr:nvSpPr>
        <xdr:cNvPr id="41" name="Solver_shape$F$13">
          <a:extLst>
            <a:ext uri="{FF2B5EF4-FFF2-40B4-BE49-F238E27FC236}">
              <a16:creationId xmlns:a16="http://schemas.microsoft.com/office/drawing/2014/main" id="{8472D0D0-8A17-422E-9913-7F45EEF0E19B}"/>
            </a:ext>
          </a:extLst>
        </xdr:cNvPr>
        <xdr:cNvSpPr/>
      </xdr:nvSpPr>
      <xdr:spPr>
        <a:xfrm rot="16200000">
          <a:off x="3048000" y="2171700"/>
          <a:ext cx="184150" cy="184150"/>
        </a:xfrm>
        <a:prstGeom prst="flowChartExtract">
          <a:avLst/>
        </a:prstGeom>
        <a:solidFill>
          <a:srgbClr val="4F81BD">
            <a:alpha val="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6</xdr:col>
      <xdr:colOff>0</xdr:colOff>
      <xdr:row>12</xdr:row>
      <xdr:rowOff>90487</xdr:rowOff>
    </xdr:from>
    <xdr:to>
      <xdr:col>9</xdr:col>
      <xdr:colOff>0</xdr:colOff>
      <xdr:row>12</xdr:row>
      <xdr:rowOff>90487</xdr:rowOff>
    </xdr:to>
    <xdr:cxnSp macro="">
      <xdr:nvCxnSpPr>
        <xdr:cNvPr id="42" name="Solver_dash$F$13">
          <a:extLst>
            <a:ext uri="{FF2B5EF4-FFF2-40B4-BE49-F238E27FC236}">
              <a16:creationId xmlns:a16="http://schemas.microsoft.com/office/drawing/2014/main" id="{0151BFC8-00E5-433E-AB58-F60C291F15F8}"/>
            </a:ext>
          </a:extLst>
        </xdr:cNvPr>
        <xdr:cNvCxnSpPr/>
      </xdr:nvCxnSpPr>
      <xdr:spPr>
        <a:xfrm>
          <a:off x="3657600" y="2262187"/>
          <a:ext cx="1828800" cy="0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dash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12</xdr:row>
      <xdr:rowOff>90487</xdr:rowOff>
    </xdr:from>
    <xdr:to>
      <xdr:col>5</xdr:col>
      <xdr:colOff>0</xdr:colOff>
      <xdr:row>12</xdr:row>
      <xdr:rowOff>90487</xdr:rowOff>
    </xdr:to>
    <xdr:cxnSp macro="">
      <xdr:nvCxnSpPr>
        <xdr:cNvPr id="43" name="Solver_line$F$13">
          <a:extLst>
            <a:ext uri="{FF2B5EF4-FFF2-40B4-BE49-F238E27FC236}">
              <a16:creationId xmlns:a16="http://schemas.microsoft.com/office/drawing/2014/main" id="{4DDEC175-9408-4694-AE12-A1ECFB98AEBB}"/>
            </a:ext>
          </a:extLst>
        </xdr:cNvPr>
        <xdr:cNvCxnSpPr/>
      </xdr:nvCxnSpPr>
      <xdr:spPr>
        <a:xfrm>
          <a:off x="1828800" y="2262187"/>
          <a:ext cx="1219200" cy="0"/>
        </a:xfrm>
        <a:prstGeom prst="straightConnector1">
          <a:avLst/>
        </a:prstGeom>
        <a:noFill/>
        <a:ln w="25400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184150</xdr:colOff>
      <xdr:row>3</xdr:row>
      <xdr:rowOff>3175</xdr:rowOff>
    </xdr:to>
    <xdr:sp macro="" textlink="">
      <xdr:nvSpPr>
        <xdr:cNvPr id="44" name="Solver_shape$J$3">
          <a:extLst>
            <a:ext uri="{FF2B5EF4-FFF2-40B4-BE49-F238E27FC236}">
              <a16:creationId xmlns:a16="http://schemas.microsoft.com/office/drawing/2014/main" id="{EA25EF65-59DD-4BF3-9CED-3D4CA99748E3}"/>
            </a:ext>
          </a:extLst>
        </xdr:cNvPr>
        <xdr:cNvSpPr/>
      </xdr:nvSpPr>
      <xdr:spPr>
        <a:xfrm rot="16200000">
          <a:off x="5486400" y="361950"/>
          <a:ext cx="184150" cy="184150"/>
        </a:xfrm>
        <a:prstGeom prst="flowChartExtract">
          <a:avLst/>
        </a:prstGeom>
        <a:solidFill>
          <a:srgbClr val="4F81BD">
            <a:alpha val="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7</xdr:col>
      <xdr:colOff>0</xdr:colOff>
      <xdr:row>2</xdr:row>
      <xdr:rowOff>90487</xdr:rowOff>
    </xdr:from>
    <xdr:to>
      <xdr:col>9</xdr:col>
      <xdr:colOff>0</xdr:colOff>
      <xdr:row>2</xdr:row>
      <xdr:rowOff>90487</xdr:rowOff>
    </xdr:to>
    <xdr:cxnSp macro="">
      <xdr:nvCxnSpPr>
        <xdr:cNvPr id="45" name="Solver_line$J$3">
          <a:extLst>
            <a:ext uri="{FF2B5EF4-FFF2-40B4-BE49-F238E27FC236}">
              <a16:creationId xmlns:a16="http://schemas.microsoft.com/office/drawing/2014/main" id="{AA439DE4-13AF-4556-B5AB-B07E258982CB}"/>
            </a:ext>
          </a:extLst>
        </xdr:cNvPr>
        <xdr:cNvCxnSpPr/>
      </xdr:nvCxnSpPr>
      <xdr:spPr>
        <a:xfrm>
          <a:off x="4267200" y="452437"/>
          <a:ext cx="1219200" cy="0"/>
        </a:xfrm>
        <a:prstGeom prst="straightConnector1">
          <a:avLst/>
        </a:prstGeom>
        <a:noFill/>
        <a:ln w="25400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7</xdr:row>
      <xdr:rowOff>0</xdr:rowOff>
    </xdr:from>
    <xdr:to>
      <xdr:col>9</xdr:col>
      <xdr:colOff>184150</xdr:colOff>
      <xdr:row>8</xdr:row>
      <xdr:rowOff>3175</xdr:rowOff>
    </xdr:to>
    <xdr:sp macro="" textlink="">
      <xdr:nvSpPr>
        <xdr:cNvPr id="46" name="Solver_shape$J$8">
          <a:extLst>
            <a:ext uri="{FF2B5EF4-FFF2-40B4-BE49-F238E27FC236}">
              <a16:creationId xmlns:a16="http://schemas.microsoft.com/office/drawing/2014/main" id="{D8DD3E7B-32D3-407D-979F-4D63069E8D7C}"/>
            </a:ext>
          </a:extLst>
        </xdr:cNvPr>
        <xdr:cNvSpPr/>
      </xdr:nvSpPr>
      <xdr:spPr>
        <a:xfrm rot="16200000">
          <a:off x="5486400" y="1266825"/>
          <a:ext cx="184150" cy="184150"/>
        </a:xfrm>
        <a:prstGeom prst="flowChartExtract">
          <a:avLst/>
        </a:prstGeom>
        <a:solidFill>
          <a:srgbClr val="4F81BD">
            <a:alpha val="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7</xdr:col>
      <xdr:colOff>0</xdr:colOff>
      <xdr:row>7</xdr:row>
      <xdr:rowOff>90487</xdr:rowOff>
    </xdr:from>
    <xdr:to>
      <xdr:col>9</xdr:col>
      <xdr:colOff>0</xdr:colOff>
      <xdr:row>7</xdr:row>
      <xdr:rowOff>90487</xdr:rowOff>
    </xdr:to>
    <xdr:cxnSp macro="">
      <xdr:nvCxnSpPr>
        <xdr:cNvPr id="47" name="Solver_line$J$8">
          <a:extLst>
            <a:ext uri="{FF2B5EF4-FFF2-40B4-BE49-F238E27FC236}">
              <a16:creationId xmlns:a16="http://schemas.microsoft.com/office/drawing/2014/main" id="{23771BD6-D6DB-494A-A95F-9B3684BA2573}"/>
            </a:ext>
          </a:extLst>
        </xdr:cNvPr>
        <xdr:cNvCxnSpPr/>
      </xdr:nvCxnSpPr>
      <xdr:spPr>
        <a:xfrm>
          <a:off x="4267200" y="1357312"/>
          <a:ext cx="1219200" cy="0"/>
        </a:xfrm>
        <a:prstGeom prst="straightConnector1">
          <a:avLst/>
        </a:prstGeom>
        <a:noFill/>
        <a:ln w="25400" cap="flat" cmpd="sng" algn="ctr">
          <a:solidFill>
            <a:srgbClr val="4F81BD">
              <a:shade val="95000"/>
              <a:satMod val="105000"/>
            </a:srgbClr>
          </a:solidFill>
          <a:prstDash val="solid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00D9FBA-5C87-47F9-A2A8-7C31CBB1FF59}">
  <we:reference id="wa200000018" version="21.0.0.0" store="en-US" storeType="OMEX"/>
  <we:alternateReferences>
    <we:reference id="wa200000018" version="21.0.0.0" store="WA200000018" storeType="OMEX"/>
  </we:alternateReferences>
  <we:properties>
    <we:property name="Office.AutoShowTaskpaneWithDocument" value="true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PsiNormal</we:customFunctionIds>
        <we:customFunctionIds>PsiBernoulli</we:customFunctionIds>
        <we:customFunctionIds>PsiBeta</we:customFunctionIds>
        <we:customFunctionIds>PsiBetaGen</we:customFunctionIds>
        <we:customFunctionIds>PsiBetaSubj</we:customFunctionIds>
        <we:customFunctionIds>PsiBinomial</we:customFunctionIds>
        <we:customFunctionIds>PsiCauchy</we:customFunctionIds>
        <we:customFunctionIds>PsiChiSquare</we:customFunctionIds>
        <we:customFunctionIds>PsiCumul</we:customFunctionIds>
        <we:customFunctionIds>PsiCumulD</we:customFunctionIds>
        <we:customFunctionIds>PsiDiscrete</we:customFunctionIds>
        <we:customFunctionIds>PsiDisUniform</we:customFunctionIds>
        <we:customFunctionIds>PsiErf</we:customFunctionIds>
        <we:customFunctionIds>PsiErlang</we:customFunctionIds>
        <we:customFunctionIds>PsiExponential</we:customFunctionIds>
        <we:customFunctionIds>PsiGamma</we:customFunctionIds>
        <we:customFunctionIds>PsiGeneral</we:customFunctionIds>
        <we:customFunctionIds>PsiGeometric</we:customFunctionIds>
        <we:customFunctionIds>PsiHistogram</we:customFunctionIds>
        <we:customFunctionIds>PsiHyperGeo</we:customFunctionIds>
        <we:customFunctionIds>PsiIntUniform</we:customFunctionIds>
        <we:customFunctionIds>PsiInvNormal</we:customFunctionIds>
        <we:customFunctionIds>PsiLaplace</we:customFunctionIds>
        <we:customFunctionIds>PsiLogarithmic</we:customFunctionIds>
        <we:customFunctionIds>PsiLogistic</we:customFunctionIds>
        <we:customFunctionIds>PsiLogLogistic</we:customFunctionIds>
        <we:customFunctionIds>PsiLogNormal</we:customFunctionIds>
        <we:customFunctionIds>PsiLogNorm2</we:customFunctionIds>
        <we:customFunctionIds>PsiMaxExtreme</we:customFunctionIds>
        <we:customFunctionIds>PsiMinExtreme</we:customFunctionIds>
        <we:customFunctionIds>PsiMyerson</we:customFunctionIds>
        <we:customFunctionIds>PsiNegBinomial</we:customFunctionIds>
        <we:customFunctionIds>PsiNormalSkew</we:customFunctionIds>
        <we:customFunctionIds>PsiPareto</we:customFunctionIds>
        <we:customFunctionIds>PsiPareto2</we:customFunctionIds>
        <we:customFunctionIds>PsiPearson5</we:customFunctionIds>
        <we:customFunctionIds>PsiPearson6</we:customFunctionIds>
        <we:customFunctionIds>PsiPert</we:customFunctionIds>
        <we:customFunctionIds>PsiPoisson</we:customFunctionIds>
        <we:customFunctionIds>PsiRayleigh</we:customFunctionIds>
        <we:customFunctionIds>PsiStudent</we:customFunctionIds>
        <we:customFunctionIds>PsiTriangular</we:customFunctionIds>
        <we:customFunctionIds>PsiTriangGen</we:customFunctionIds>
        <we:customFunctionIds>PsiUniform</we:customFunctionIds>
        <we:customFunctionIds>PsiWeibull</we:customFunctionIds>
        <we:customFunctionIds>PsiBurr12</we:customFunctionIds>
        <we:customFunctionIds>PsiDagum</we:customFunctionIds>
        <we:customFunctionIds>PsiDblTriang</we:customFunctionIds>
        <we:customFunctionIds>PsiFdist</we:customFunctionIds>
        <we:customFunctionIds>PsiFatigueLife</we:customFunctionIds>
        <we:customFunctionIds>PsiFrechet</we:customFunctionIds>
        <we:customFunctionIds>PsiHypSecant</we:customFunctionIds>
        <we:customFunctionIds>PsiJohnsonSB</we:customFunctionIds>
        <we:customFunctionIds>PsiJohnsonSU</we:customFunctionIds>
        <we:customFunctionIds>PsiKumaraswamy</we:customFunctionIds>
        <we:customFunctionIds>PsiLevy</we:customFunctionIds>
        <we:customFunctionIds>PsiReciprocal</we:customFunctionIds>
        <we:customFunctionIds>PsiVary</we:customFunctionIds>
        <we:customFunctionIds>PsiMVLogNormal</we:customFunctionIds>
        <we:customFunctionIds>PsiMVNormal</we:customFunctionIds>
        <we:customFunctionIds>PsiMVResample</we:customFunctionIds>
        <we:customFunctionIds>PsiMVShuffle</we:customFunctionIds>
        <we:customFunctionIds>PsiMean</we:customFunctionIds>
        <we:customFunctionIds>PsiTheoMean</we:customFunctionIds>
        <we:customFunctionIds>PsiLock</we:customFunctionIds>
        <we:customFunctionIds>PsiName</we:customFunctionIds>
        <we:customFunctionIds>PsiShift</we:customFunctionIds>
        <we:customFunctionIds>PsiSample</we:customFunctionIds>
        <we:customFunctionIds>PsiTruncate</we:customFunctionIds>
        <we:customFunctionIds>PsiSeed</we:customFunctionIds>
        <we:customFunctionIds>PsiSixSigma</we:customFunctionIds>
        <we:customFunctionIds>PsiTSSync</we:customFunctionIds>
        <we:customFunctionIds>PsiConvergence</we:customFunctionIds>
        <we:customFunctionIds>PsiIsDate</we:customFunctionIds>
        <we:customFunctionIds>PsiIsDiscrete</we:customFunctionIds>
        <we:customFunctionIds>PsiLibrary</we:customFunctionIds>
        <we:customFunctionIds>PsiFitInfo</we:customFunctionIds>
        <we:customFunctionIds>PsiOutput</we:customFunctionIds>
        <we:customFunctionIds>PsiInput</we:customFunctionIds>
        <we:customFunctionIds>PsiSimParam</we:customFunctionIds>
        <we:customFunctionIds>PsiSenParam</we:customFunctionIds>
        <we:customFunctionIds>PsiOptParam</we:customFunctionIds>
        <we:customFunctionIds>PsiCalcParam</we:customFunctionIds>
        <we:customFunctionIds>PsiSlurp</we:customFunctionIds>
        <we:customFunctionIds>PsiSip</we:customFunctionIds>
        <we:customFunctionIds>PsiTSSip</we:customFunctionIds>
        <we:customFunctionIds>PsiCorrMatrix</we:customFunctionIds>
        <we:customFunctionIds>PsiCorrDepen</we:customFunctionIds>
        <we:customFunctionIds>PsiCorrIndep</we:customFunctionIds>
        <we:customFunctionIds>PsiFit</we:customFunctionIds>
        <we:customFunctionIds>PsiData</we:customFunctionIds>
        <we:customFunctionIds>PsiKurtosis</we:customFunctionIds>
        <we:customFunctionIds>PsiTheoKurtosis</we:customFunctionIds>
        <we:customFunctionIds>PsiMax</we:customFunctionIds>
        <we:customFunctionIds>PsiTheoMax</we:customFunctionIds>
        <we:customFunctionIds>PsiMin</we:customFunctionIds>
        <we:customFunctionIds>PsiTheoMin</we:customFunctionIds>
        <we:customFunctionIds>PsiMode</we:customFunctionIds>
        <we:customFunctionIds>PsiTheoMode</we:customFunctionIds>
        <we:customFunctionIds>PsiPercentile</we:customFunctionIds>
        <we:customFunctionIds>PsiTheoPercentile</we:customFunctionIds>
        <we:customFunctionIds>PsiPtoX</we:customFunctionIds>
        <we:customFunctionIds>PsiTheoPtoX</we:customFunctionIds>
        <we:customFunctionIds>PsiPercentileD</we:customFunctionIds>
        <we:customFunctionIds>PsiTheoPercentileD</we:customFunctionIds>
        <we:customFunctionIds>PsiQtoX</we:customFunctionIds>
        <we:customFunctionIds>PsiTheoQtoX</we:customFunctionIds>
        <we:customFunctionIds>PsiRange</we:customFunctionIds>
        <we:customFunctionIds>PsiTheoRange</we:customFunctionIds>
        <we:customFunctionIds>PsiSkewness</we:customFunctionIds>
        <we:customFunctionIds>PsiTheoSkewness</we:customFunctionIds>
        <we:customFunctionIds>PsiStdDev</we:customFunctionIds>
        <we:customFunctionIds>PsiTheoStdDev</we:customFunctionIds>
        <we:customFunctionIds>PsiTarget</we:customFunctionIds>
        <we:customFunctionIds>PsiTheoTarget</we:customFunctionIds>
        <we:customFunctionIds>PsiXtoP</we:customFunctionIds>
        <we:customFunctionIds>PsiTheoXtoP</we:customFunctionIds>
        <we:customFunctionIds>PsiTargetD</we:customFunctionIds>
        <we:customFunctionIds>PsiTheoTargetD</we:customFunctionIds>
        <we:customFunctionIds>PsiXtoQ</we:customFunctionIds>
        <we:customFunctionIds>PsiTheoXtoQ</we:customFunctionIds>
        <we:customFunctionIds>PsiTheoXtoY</we:customFunctionIds>
        <we:customFunctionIds>PsiVariance</we:customFunctionIds>
        <we:customFunctionIds>PsiTheoVariance</we:customFunctionIds>
        <we:customFunctionIds>PsiAbsDev</we:customFunctionIds>
        <we:customFunctionIds>PsiCITrials</we:customFunctionIds>
        <we:customFunctionIds>PsiCorrelation</we:customFunctionIds>
        <we:customFunctionIds>PsiFrequency</we:customFunctionIds>
        <we:customFunctionIds>PsiMeanCI</we:customFunctionIds>
        <we:customFunctionIds>PsiMeanCIB</we:customFunctionIds>
        <we:customFunctionIds>PsiSemiDev</we:customFunctionIds>
        <we:customFunctionIds>PsiSemiDev2</we:customFunctionIds>
        <we:customFunctionIds>PsiSemiVar</we:customFunctionIds>
        <we:customFunctionIds>PsiSemiVar2</we:customFunctionIds>
        <we:customFunctionIds>PsiStdDevCI</we:customFunctionIds>
        <we:customFunctionIds>PsiBVaR</we:customFunctionIds>
        <we:customFunctionIds>PsiCVaR</we:customFunctionIds>
        <we:customFunctionIds>PsiCurrentTrial</we:customFunctionIds>
        <we:customFunctionIds>PsiCurrentSim</we:customFunctionIds>
        <we:customFunctionIds>PsiCount</we:customFunctionIds>
        <we:customFunctionIds>PsiSenValue</we:customFunctionIds>
        <we:customFunctionIds>PsiCurrentOpt</we:customFunctionIds>
        <we:customFunctionIds>PsiMedian</we:customFunctionIds>
        <we:customFunctionIds>PsiTheoMedian</we:customFunctionIds>
        <we:customFunctionIds>PsiDim</we:customFunctionIds>
        <we:customFunctionIds>PsiCube</we:customFunctionIds>
        <we:customFunctionIds>PsiReduce</we:customFunctionIds>
        <we:customFunctionIds>PsiJoin</we:customFunctionIds>
        <we:customFunctionIds>PsiOptStatus</we:customFunctionIds>
        <we:customFunctionIds>PsiPivotCube</we:customFunctionIds>
        <we:customFunctionIds>PsiCalcValue</we:customFunctionIds>
        <we:customFunctionIds>PsiOptData</we:customFunctionIds>
        <we:customFunctionIds>PsiParamDim</we:customFunctionIds>
        <we:customFunctionIds>PsiPivotDim</we:customFunctionIds>
        <we:customFunctionIds>PsiCubeOutput</we:customFunctionIds>
        <we:customFunctionIds>PsiDimLock</we:customFunctionIds>
        <we:customFunctionIds>PsiDimActive</we:customFunctionIds>
        <we:customFunctionIds>PsiCubeData</we:customFunctionIds>
        <we:customFunctionIds>PsiSimOutput</we:customFunctionIds>
        <we:customFunctionIds>PsiSimData</we:customFunctionIds>
        <we:customFunctionIds>PsiResample</we:customFunctionIds>
        <we:customFunctionIds>PsiTableCube</we:customFunctionIds>
        <we:customFunctionIds>PsiCompound</we:customFunctionIds>
        <we:customFunctionIds>PsiCopula</we:customFunctionIds>
        <we:customFunctionIds>PsiCopulaStudent</we:customFunctionIds>
        <we:customFunctionIds>PsiCopulaGauss</we:customFunctionIds>
        <we:customFunctionIds>PsiKendallTau</we:customFunctionIds>
        <we:customFunctionIds>PsiSpearmanRho</we:customFunctionIds>
        <we:customFunctionIds>PsiMetalog</we:customFunctionIds>
        <we:customFunctionIds>PsiMetalogSPT</we:customFunctionIds>
        <we:customFunctionIds>PsiMetalogFit</we:customFunctionIds>
        <we:customFunctionIds>PsiDataSrc</we:customFunctionIds>
        <we:customFunctionIds>PsiModelSrc</we:customFunctionIds>
        <we:customFunctionIds>PsiSigmaCP</we:customFunctionIds>
        <we:customFunctionIds>PsiSigmaCPK</we:customFunctionIds>
        <we:customFunctionIds>PsiSigmaCPKLower</we:customFunctionIds>
        <we:customFunctionIds>PsiSigmaCPKUpper</we:customFunctionIds>
        <we:customFunctionIds>PsiSigmaCPM</we:customFunctionIds>
        <we:customFunctionIds>PsiSigmaDefectPPM</we:customFunctionIds>
        <we:customFunctionIds>PsiSigmaDefectShiftPPM</we:customFunctionIds>
        <we:customFunctionIds>PsiSigmaDefectShiftPPMLower</we:customFunctionIds>
        <we:customFunctionIds>PsiSigmaDefectShiftPPMUpper</we:customFunctionIds>
        <we:customFunctionIds>PsiSigmaK</we:customFunctionIds>
        <we:customFunctionIds>PsiSigmaLowerBound</we:customFunctionIds>
        <we:customFunctionIds>PsiSigmaProbDefectShift</we:customFunctionIds>
        <we:customFunctionIds>PsiSigmaProbDefectShiftLower</we:customFunctionIds>
        <we:customFunctionIds>PsiSigmaProbDefectShiftUpper</we:customFunctionIds>
        <we:customFunctionIds>PsiSigmaSigmaLevel</we:customFunctionIds>
        <we:customFunctionIds>PsiSigmaUpperBound</we:customFunctionIds>
        <we:customFunctionIds>PsiSigmaYield</we:customFunctionIds>
        <we:customFunctionIds>PsiSigmaZLower</we:customFunctionIds>
        <we:customFunctionIds>PsiSigmaZMin</we:customFunctionIds>
        <we:customFunctionIds>PsiSigmaZUpper</we:customFunctionIds>
        <we:customFunctionIds>PsiBetaGenAlt</we:customFunctionIds>
        <we:customFunctionIds>PsiCauchyAlt</we:customFunctionIds>
        <we:customFunctionIds>PsiChiSquareAlt</we:customFunctionIds>
        <we:customFunctionIds>PsiErfAlt</we:customFunctionIds>
        <we:customFunctionIds>PsiExponentialAlt</we:customFunctionIds>
        <we:customFunctionIds>PsiGammaAlt</we:customFunctionIds>
        <we:customFunctionIds>PsiInvNormalAlt</we:customFunctionIds>
        <we:customFunctionIds>PsiLaplaceAlt</we:customFunctionIds>
        <we:customFunctionIds>PsiLogisticAlt</we:customFunctionIds>
        <we:customFunctionIds>PsiLogLogisticAlt</we:customFunctionIds>
        <we:customFunctionIds>PsiLogNormalAlt</we:customFunctionIds>
        <we:customFunctionIds>PsiMaxExtremeAlt</we:customFunctionIds>
        <we:customFunctionIds>PsiMinExtremeAlt</we:customFunctionIds>
        <we:customFunctionIds>PsiNormalAlt</we:customFunctionIds>
        <we:customFunctionIds>PsiUniformAlt</we:customFunctionIds>
        <we:customFunctionIds>PsiTriangularAlt</we:customFunctionIds>
        <we:customFunctionIds>PsiParetoAlt</we:customFunctionIds>
        <we:customFunctionIds>PsiPareto2Alt</we:customFunctionIds>
        <we:customFunctionIds>PsiPearson5Alt</we:customFunctionIds>
        <we:customFunctionIds>PsiPearson6Alt</we:customFunctionIds>
        <we:customFunctionIds>PsiPertAlt</we:customFunctionIds>
        <we:customFunctionIds>PsiRayleighAlt</we:customFunctionIds>
        <we:customFunctionIds>PsiStudentAlt</we:customFunctionIds>
        <we:customFunctionIds>PsiWeibullAlt</we:customFunctionIds>
        <we:customFunctionIds>PsiOptValue</we:customFunctionIds>
        <we:customFunctionIds>PsiCoeffVar</we:customFunctionIds>
        <we:customFunctionIds>PsiStdErr</we:customFunctionIds>
        <we:customFunctionIds>PsiExpGain</we:customFunctionIds>
        <we:customFunctionIds>PsiExpGainRatio</we:customFunctionIds>
        <we:customFunctionIds>PsiExpLoss</we:customFunctionIds>
        <we:customFunctionIds>PsiExpLossRatio</we:customFunctionIds>
        <we:customFunctionIds>PsiExpValMargin</we:customFunctionIds>
        <we:customFunctionIds>PsiCertified</we:customFunctionIds>
        <we:customFunctionIds>PsiCensor</we:customFunctionIds>
        <we:customFunctionIds>PsiBaseCase</we:customFunctionIds>
        <we:customFunctionIds>PsiForecastETS</we:customFunctionIds>
        <we:customFunctionIds>PsiForecastLinear</we:customFunctionIds>
        <we:customFunctionIds>DotProduct</we:customFunctionIds>
        <we:customFunctionIds>QuadProduct</we:customFunctionIds>
        <we:customFunctionIds>PsiDecTable</we:customFunctionIds>
        <we:customFunctionIds>PsiBoxFunction</we:customFunctionIds>
        <we:customFunctionIds>PsiInitialValue</we:customFunctionIds>
        <we:customFunctionIds>PsiFinalValue</we:customFunctionIds>
        <we:customFunctionIds>PsiDualValue</we:customFunctionIds>
        <we:customFunctionIds>PsiSlackValue</we:customFunctionIds>
        <we:customFunctionIds>PsiDualUpper</we:customFunctionIds>
        <we:customFunctionIds>PsiDualLower</we:customFunctionIds>
        <we:customFunctionIds>PsiTSIntegrate</we:customFunctionIds>
        <we:customFunctionIds>PsiTransform</we:customFunctionIds>
        <we:customFunctionIds>PsiTSSeasonality</we:customFunctionIds>
        <we:customFunctionIds>PsiTSLen</we:customFunctionIds>
        <we:customFunctionIds>PsiAR1</we:customFunctionIds>
        <we:customFunctionIds>PsiAR2</we:customFunctionIds>
        <we:customFunctionIds>PsiMA1</we:customFunctionIds>
        <we:customFunctionIds>PsiMA2</we:customFunctionIds>
        <we:customFunctionIds>PsiARMA11</we:customFunctionIds>
        <we:customFunctionIds>PsiARCH1</we:customFunctionIds>
        <we:customFunctionIds>PsiGARCH11</we:customFunctionIds>
        <we:customFunctionIds>PsiEGARCH11</we:customFunctionIds>
        <we:customFunctionIds>PsiAPARCH11</we:customFunctionIds>
        <we:customFunctionIds>PsiTargetCI</we:customFunctionIds>
        <we:customFunctionIds>PsiPercentileCI</we:customFunctionIds>
        <we:customFunctionIds>PsiPercentiles</we:customFunctionIds>
        <we:customFunctionIds>PsiModelDesc</we:customFunctionIds>
        <we:customFunctionIds>PsiCorrectCorrmat</we:customFunctionIds>
        <we:customFunctionIds>PsiStatic</we:customFunctionIds>
        <we:customFunctionIds>PsiMakeInput</we:customFunctionIds>
      </we:customFunctionIdList>
    </a:ext>
  </we:extLst>
</we:webextension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63F1F-D8E9-4E26-AD95-8E802AA44A63}">
  <dimension ref="A1:I9"/>
  <sheetViews>
    <sheetView workbookViewId="0">
      <selection activeCell="F28" sqref="F28"/>
    </sheetView>
  </sheetViews>
  <sheetFormatPr defaultColWidth="10.85546875" defaultRowHeight="12.75"/>
  <cols>
    <col min="1" max="1" width="2.85546875" style="2" customWidth="1"/>
    <col min="2" max="2" width="15.7109375" style="2" bestFit="1" customWidth="1"/>
    <col min="3" max="4" width="10.85546875" style="2" customWidth="1"/>
    <col min="5" max="5" width="4.28515625" style="2" customWidth="1"/>
    <col min="6" max="6" width="10.7109375" style="2" customWidth="1"/>
    <col min="7" max="7" width="5.85546875" style="2" customWidth="1"/>
    <col min="8" max="8" width="15.28515625" style="2" bestFit="1" customWidth="1"/>
    <col min="9" max="9" width="7" style="2" bestFit="1" customWidth="1"/>
    <col min="10" max="16384" width="10.85546875" style="2"/>
  </cols>
  <sheetData>
    <row r="1" spans="1:9" ht="18">
      <c r="A1" s="12" t="s">
        <v>11</v>
      </c>
    </row>
    <row r="2" spans="1:9" ht="13.5" thickBot="1"/>
    <row r="3" spans="1:9" ht="13.5" thickBot="1">
      <c r="B3" s="1" t="s">
        <v>8</v>
      </c>
      <c r="C3" s="70" t="s">
        <v>6</v>
      </c>
      <c r="D3" s="70"/>
      <c r="F3" s="2" t="s">
        <v>9</v>
      </c>
      <c r="H3" s="3" t="s">
        <v>4</v>
      </c>
      <c r="I3" s="4" t="s">
        <v>15</v>
      </c>
    </row>
    <row r="4" spans="1:9" ht="13.5" thickBot="1">
      <c r="B4" s="2" t="s">
        <v>5</v>
      </c>
      <c r="C4" s="2" t="s">
        <v>2</v>
      </c>
      <c r="D4" s="2" t="s">
        <v>3</v>
      </c>
      <c r="F4" s="2" t="s">
        <v>10</v>
      </c>
      <c r="H4" s="5" t="s">
        <v>12</v>
      </c>
      <c r="I4" s="6" t="s">
        <v>16</v>
      </c>
    </row>
    <row r="5" spans="1:9">
      <c r="B5" s="13" t="s">
        <v>0</v>
      </c>
      <c r="C5" s="14"/>
      <c r="D5" s="14"/>
      <c r="F5" s="15">
        <f>SUMPRODUCT(PriorProbability,DrillPayoff)</f>
        <v>0</v>
      </c>
      <c r="H5" s="7" t="s">
        <v>19</v>
      </c>
      <c r="I5" s="8" t="s">
        <v>20</v>
      </c>
    </row>
    <row r="6" spans="1:9" ht="13.5" thickBot="1">
      <c r="B6" s="13" t="s">
        <v>1</v>
      </c>
      <c r="C6" s="14"/>
      <c r="D6" s="14"/>
      <c r="F6" s="16">
        <f>SUMPRODUCT(PriorProbability,SellPayoff)</f>
        <v>0</v>
      </c>
      <c r="H6" s="7" t="s">
        <v>13</v>
      </c>
      <c r="I6" s="8" t="s">
        <v>17</v>
      </c>
    </row>
    <row r="7" spans="1:9" ht="13.5" thickBot="1">
      <c r="B7" s="13"/>
      <c r="H7" s="9" t="s">
        <v>14</v>
      </c>
      <c r="I7" s="10" t="s">
        <v>18</v>
      </c>
    </row>
    <row r="8" spans="1:9">
      <c r="B8" s="13" t="s">
        <v>7</v>
      </c>
      <c r="C8" s="14"/>
      <c r="D8" s="14"/>
      <c r="H8" s="11"/>
      <c r="I8" s="11"/>
    </row>
    <row r="9" spans="1:9">
      <c r="H9" s="11"/>
      <c r="I9" s="11"/>
    </row>
  </sheetData>
  <mergeCells count="1">
    <mergeCell ref="C3:D3"/>
  </mergeCells>
  <printOptions headings="1" gridLines="1"/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workbookViewId="0">
      <selection activeCell="I27" sqref="I27"/>
    </sheetView>
  </sheetViews>
  <sheetFormatPr defaultColWidth="10.85546875" defaultRowHeight="12.75"/>
  <cols>
    <col min="1" max="1" width="2.85546875" style="2" customWidth="1"/>
    <col min="2" max="2" width="15.7109375" style="2" bestFit="1" customWidth="1"/>
    <col min="3" max="4" width="10.85546875" style="2" customWidth="1"/>
    <col min="5" max="5" width="4.28515625" style="2" customWidth="1"/>
    <col min="6" max="6" width="10.7109375" style="2" customWidth="1"/>
    <col min="7" max="7" width="5.85546875" style="2" customWidth="1"/>
    <col min="8" max="8" width="15.28515625" style="2" bestFit="1" customWidth="1"/>
    <col min="9" max="9" width="7" style="2" bestFit="1" customWidth="1"/>
    <col min="10" max="10" width="10.85546875" style="2"/>
    <col min="11" max="11" width="12.28515625" style="2" bestFit="1" customWidth="1"/>
    <col min="12" max="16384" width="10.85546875" style="2"/>
  </cols>
  <sheetData>
    <row r="1" spans="1:11" ht="18">
      <c r="A1" s="12" t="s">
        <v>11</v>
      </c>
    </row>
    <row r="2" spans="1:11" ht="13.5" thickBot="1"/>
    <row r="3" spans="1:11" ht="13.5" thickBot="1">
      <c r="B3" s="1" t="s">
        <v>8</v>
      </c>
      <c r="C3" s="70" t="s">
        <v>6</v>
      </c>
      <c r="D3" s="70"/>
      <c r="F3" s="2" t="s">
        <v>9</v>
      </c>
      <c r="H3" s="3" t="s">
        <v>4</v>
      </c>
      <c r="I3" s="4" t="s">
        <v>15</v>
      </c>
    </row>
    <row r="4" spans="1:11" ht="13.5" thickBot="1">
      <c r="B4" s="2" t="s">
        <v>5</v>
      </c>
      <c r="C4" s="2" t="s">
        <v>2</v>
      </c>
      <c r="D4" s="2" t="s">
        <v>3</v>
      </c>
      <c r="F4" s="2" t="s">
        <v>10</v>
      </c>
      <c r="H4" s="5" t="s">
        <v>12</v>
      </c>
      <c r="I4" s="6" t="s">
        <v>16</v>
      </c>
    </row>
    <row r="5" spans="1:11">
      <c r="B5" s="13" t="s">
        <v>0</v>
      </c>
      <c r="C5" s="14">
        <v>700</v>
      </c>
      <c r="D5" s="14">
        <v>-100</v>
      </c>
      <c r="F5" s="15">
        <f>SUMPRODUCT(PriorProbability,DrillPayoff)</f>
        <v>100</v>
      </c>
      <c r="H5" s="7" t="s">
        <v>19</v>
      </c>
      <c r="I5" s="8" t="s">
        <v>20</v>
      </c>
    </row>
    <row r="6" spans="1:11" ht="13.5" thickBot="1">
      <c r="B6" s="13" t="s">
        <v>1</v>
      </c>
      <c r="C6" s="14">
        <v>90</v>
      </c>
      <c r="D6" s="14">
        <v>90</v>
      </c>
      <c r="F6" s="16">
        <f>SUMPRODUCT(PriorProbability,SellPayoff)</f>
        <v>90</v>
      </c>
      <c r="H6" s="7" t="s">
        <v>13</v>
      </c>
      <c r="I6" s="8" t="s">
        <v>17</v>
      </c>
    </row>
    <row r="7" spans="1:11" ht="13.5" thickBot="1">
      <c r="B7" s="13"/>
      <c r="H7" s="9" t="s">
        <v>14</v>
      </c>
      <c r="I7" s="10" t="s">
        <v>18</v>
      </c>
    </row>
    <row r="8" spans="1:11">
      <c r="B8" s="13" t="s">
        <v>7</v>
      </c>
      <c r="C8" s="14">
        <v>0.25</v>
      </c>
      <c r="D8" s="14">
        <v>0.75</v>
      </c>
      <c r="H8" s="11"/>
      <c r="I8" s="11"/>
    </row>
    <row r="9" spans="1:11">
      <c r="H9" s="11"/>
      <c r="I9" s="11"/>
    </row>
    <row r="10" spans="1:11">
      <c r="H10" s="1" t="s">
        <v>55</v>
      </c>
    </row>
    <row r="11" spans="1:11">
      <c r="H11" s="66" t="s">
        <v>40</v>
      </c>
      <c r="I11" s="66" t="s">
        <v>22</v>
      </c>
      <c r="J11" s="66" t="s">
        <v>10</v>
      </c>
      <c r="K11" s="66" t="s">
        <v>57</v>
      </c>
    </row>
    <row r="12" spans="1:11">
      <c r="H12" s="67">
        <v>0.15</v>
      </c>
      <c r="I12" s="67" t="s">
        <v>1</v>
      </c>
      <c r="J12" s="67">
        <v>90</v>
      </c>
      <c r="K12" s="68" t="s">
        <v>56</v>
      </c>
    </row>
    <row r="13" spans="1:11">
      <c r="H13" s="67">
        <v>0.17</v>
      </c>
      <c r="I13" s="67" t="s">
        <v>1</v>
      </c>
      <c r="J13" s="67">
        <v>90</v>
      </c>
      <c r="K13" s="68" t="s">
        <v>56</v>
      </c>
    </row>
    <row r="14" spans="1:11">
      <c r="H14" s="67">
        <v>0.19</v>
      </c>
      <c r="I14" s="67" t="s">
        <v>1</v>
      </c>
      <c r="J14" s="67">
        <v>90</v>
      </c>
      <c r="K14" s="68" t="s">
        <v>56</v>
      </c>
    </row>
    <row r="15" spans="1:11">
      <c r="H15" s="67">
        <v>0.21</v>
      </c>
      <c r="I15" s="67" t="s">
        <v>1</v>
      </c>
      <c r="J15" s="67">
        <v>90</v>
      </c>
      <c r="K15" s="68" t="s">
        <v>56</v>
      </c>
    </row>
    <row r="16" spans="1:11">
      <c r="H16" s="67">
        <v>0.23</v>
      </c>
      <c r="I16" s="67" t="s">
        <v>1</v>
      </c>
      <c r="J16" s="67">
        <v>90</v>
      </c>
      <c r="K16" s="68" t="s">
        <v>56</v>
      </c>
    </row>
    <row r="17" spans="8:11">
      <c r="H17" s="67">
        <v>0.25</v>
      </c>
      <c r="I17" s="67" t="s">
        <v>0</v>
      </c>
      <c r="J17" s="67">
        <v>100</v>
      </c>
      <c r="K17" s="69" t="s">
        <v>58</v>
      </c>
    </row>
    <row r="18" spans="8:11">
      <c r="H18" s="67">
        <v>0.27</v>
      </c>
      <c r="I18" s="67" t="s">
        <v>0</v>
      </c>
      <c r="J18" s="67">
        <v>116</v>
      </c>
      <c r="K18" s="69" t="s">
        <v>58</v>
      </c>
    </row>
    <row r="19" spans="8:11">
      <c r="H19" s="67">
        <v>0.28999999999999998</v>
      </c>
      <c r="I19" s="67" t="s">
        <v>0</v>
      </c>
      <c r="J19" s="67">
        <v>132</v>
      </c>
      <c r="K19" s="69" t="s">
        <v>58</v>
      </c>
    </row>
    <row r="20" spans="8:11">
      <c r="H20" s="67">
        <v>0.31</v>
      </c>
      <c r="I20" s="67" t="s">
        <v>0</v>
      </c>
      <c r="J20" s="67">
        <v>148</v>
      </c>
      <c r="K20" s="69" t="s">
        <v>58</v>
      </c>
    </row>
    <row r="21" spans="8:11">
      <c r="H21" s="67">
        <v>0.33</v>
      </c>
      <c r="I21" s="67" t="s">
        <v>0</v>
      </c>
      <c r="J21" s="67">
        <v>164</v>
      </c>
      <c r="K21" s="69" t="s">
        <v>58</v>
      </c>
    </row>
    <row r="22" spans="8:11">
      <c r="H22" s="67">
        <v>0.35</v>
      </c>
      <c r="I22" s="67" t="s">
        <v>0</v>
      </c>
      <c r="J22" s="67">
        <v>180</v>
      </c>
      <c r="K22" s="69" t="s">
        <v>58</v>
      </c>
    </row>
  </sheetData>
  <mergeCells count="1">
    <mergeCell ref="C3:D3"/>
  </mergeCells>
  <phoneticPr fontId="4"/>
  <printOptions headings="1" gridLines="1"/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DA1EF-633A-4FF1-871D-E0840A19CD42}">
  <dimension ref="A1:H14"/>
  <sheetViews>
    <sheetView workbookViewId="0">
      <selection activeCell="D12" sqref="D12"/>
    </sheetView>
  </sheetViews>
  <sheetFormatPr defaultColWidth="10.85546875" defaultRowHeight="12.75"/>
  <cols>
    <col min="1" max="1" width="2.85546875" style="2" customWidth="1"/>
    <col min="2" max="2" width="16.85546875" style="2" bestFit="1" customWidth="1"/>
    <col min="3" max="4" width="10.85546875" style="2" customWidth="1"/>
    <col min="5" max="5" width="10.7109375" style="2" customWidth="1"/>
    <col min="6" max="6" width="5.85546875" style="2" customWidth="1"/>
    <col min="7" max="7" width="16.140625" style="2" bestFit="1" customWidth="1"/>
    <col min="8" max="8" width="7" style="2" bestFit="1" customWidth="1"/>
    <col min="9" max="16384" width="10.85546875" style="2"/>
  </cols>
  <sheetData>
    <row r="1" spans="1:8" ht="18">
      <c r="A1" s="12" t="s">
        <v>44</v>
      </c>
    </row>
    <row r="2" spans="1:8" ht="13.5" thickBot="1"/>
    <row r="3" spans="1:8" ht="13.5" thickBot="1">
      <c r="B3" s="1" t="s">
        <v>8</v>
      </c>
      <c r="C3" s="70" t="s">
        <v>6</v>
      </c>
      <c r="D3" s="70"/>
      <c r="G3" s="3" t="s">
        <v>4</v>
      </c>
      <c r="H3" s="4" t="s">
        <v>15</v>
      </c>
    </row>
    <row r="4" spans="1:8">
      <c r="B4" s="2" t="s">
        <v>5</v>
      </c>
      <c r="C4" s="2" t="s">
        <v>2</v>
      </c>
      <c r="D4" s="2" t="s">
        <v>3</v>
      </c>
      <c r="G4" s="59" t="s">
        <v>45</v>
      </c>
      <c r="H4" s="60" t="s">
        <v>46</v>
      </c>
    </row>
    <row r="5" spans="1:8">
      <c r="B5" s="13" t="s">
        <v>0</v>
      </c>
      <c r="C5" s="14">
        <v>700</v>
      </c>
      <c r="D5" s="14">
        <v>-100</v>
      </c>
      <c r="G5" s="61" t="s">
        <v>47</v>
      </c>
      <c r="H5" s="62" t="s">
        <v>48</v>
      </c>
    </row>
    <row r="6" spans="1:8">
      <c r="B6" s="13" t="s">
        <v>1</v>
      </c>
      <c r="C6" s="14">
        <v>90</v>
      </c>
      <c r="D6" s="14">
        <v>90</v>
      </c>
      <c r="G6" s="61" t="s">
        <v>49</v>
      </c>
      <c r="H6" s="62" t="s">
        <v>50</v>
      </c>
    </row>
    <row r="7" spans="1:8" ht="13.5" thickBot="1">
      <c r="B7" s="13" t="s">
        <v>51</v>
      </c>
      <c r="C7" s="2">
        <f>MAX(OilPayoff)</f>
        <v>700</v>
      </c>
      <c r="D7" s="2">
        <f>MAX(DryPayoff)</f>
        <v>90</v>
      </c>
      <c r="G7" s="63" t="s">
        <v>13</v>
      </c>
      <c r="H7" s="64" t="s">
        <v>52</v>
      </c>
    </row>
    <row r="8" spans="1:8">
      <c r="B8" s="13"/>
      <c r="G8" s="11"/>
      <c r="H8" s="11"/>
    </row>
    <row r="9" spans="1:8">
      <c r="B9" s="13" t="s">
        <v>7</v>
      </c>
      <c r="C9" s="14">
        <v>0.25</v>
      </c>
      <c r="D9" s="14">
        <v>0.75</v>
      </c>
    </row>
    <row r="10" spans="1:8" ht="13.5" thickBot="1"/>
    <row r="11" spans="1:8" ht="13.5" thickBot="1">
      <c r="C11" s="13" t="s">
        <v>53</v>
      </c>
      <c r="D11" s="65">
        <f>SUMPRODUCT(PriorProbability,MaximumPayoff)</f>
        <v>242.5</v>
      </c>
    </row>
    <row r="14" spans="1:8">
      <c r="C14" s="2" t="s">
        <v>54</v>
      </c>
    </row>
  </sheetData>
  <mergeCells count="1">
    <mergeCell ref="C3:D3"/>
  </mergeCells>
  <printOptions headings="1" gridLines="1"/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086BD-D8DC-4992-91AE-CDAC9CD15E60}">
  <dimension ref="A1:K20"/>
  <sheetViews>
    <sheetView workbookViewId="0">
      <selection activeCell="Q30" sqref="Q30"/>
    </sheetView>
  </sheetViews>
  <sheetFormatPr defaultColWidth="8.85546875" defaultRowHeight="15"/>
  <cols>
    <col min="1" max="1" width="5.85546875" style="34" bestFit="1" customWidth="1"/>
    <col min="2" max="2" width="3" style="34" customWidth="1"/>
    <col min="3" max="3" width="5.28515625" style="34" customWidth="1"/>
    <col min="4" max="4" width="4.42578125" style="34" bestFit="1" customWidth="1"/>
    <col min="5" max="5" width="3.85546875" style="34" bestFit="1" customWidth="1"/>
    <col min="6" max="6" width="1.85546875" style="34" bestFit="1" customWidth="1"/>
    <col min="7" max="7" width="5.28515625" style="34" customWidth="1"/>
    <col min="8" max="9" width="4.42578125" style="34" bestFit="1" customWidth="1"/>
    <col min="10" max="10" width="3" style="34" customWidth="1"/>
    <col min="11" max="11" width="4.42578125" style="34" bestFit="1" customWidth="1"/>
    <col min="12" max="12" width="10" style="34" customWidth="1"/>
    <col min="13" max="16384" width="8.85546875" style="34"/>
  </cols>
  <sheetData>
    <row r="1" spans="1:11" ht="14.65" customHeight="1">
      <c r="D1" s="35"/>
      <c r="H1"/>
    </row>
    <row r="2" spans="1:11" ht="14.65" customHeight="1">
      <c r="H2" t="s">
        <v>0</v>
      </c>
    </row>
    <row r="3" spans="1:11" ht="14.65" customHeight="1">
      <c r="D3" s="33">
        <v>0.25</v>
      </c>
      <c r="K3">
        <f>SUM($H$4,$D$6)</f>
        <v>700</v>
      </c>
    </row>
    <row r="4" spans="1:11" ht="14.65" customHeight="1">
      <c r="D4" t="s">
        <v>2</v>
      </c>
      <c r="H4">
        <f>700</f>
        <v>700</v>
      </c>
      <c r="I4">
        <f>$K$3</f>
        <v>700</v>
      </c>
    </row>
    <row r="5" spans="1:11" ht="14.65" customHeight="1">
      <c r="F5">
        <f>IF($E$6=$I$4,1,IF($E$6=$I$9,2))</f>
        <v>1</v>
      </c>
      <c r="I5"/>
    </row>
    <row r="6" spans="1:11" ht="14.65" customHeight="1">
      <c r="D6">
        <f>0</f>
        <v>0</v>
      </c>
      <c r="E6">
        <f>MAX($I$4,$I$9)</f>
        <v>700</v>
      </c>
      <c r="H6"/>
    </row>
    <row r="7" spans="1:11" ht="14.65" customHeight="1">
      <c r="E7"/>
      <c r="H7" t="s">
        <v>1</v>
      </c>
    </row>
    <row r="8" spans="1:11" ht="14.65" customHeight="1">
      <c r="K8">
        <f>SUM($H$9,$D$6)</f>
        <v>90</v>
      </c>
    </row>
    <row r="9" spans="1:11" ht="14.65" customHeight="1">
      <c r="H9">
        <f>90</f>
        <v>90</v>
      </c>
      <c r="I9">
        <f>$K$8</f>
        <v>90</v>
      </c>
    </row>
    <row r="10" spans="1:11" ht="14.65" customHeight="1">
      <c r="I10"/>
    </row>
    <row r="11" spans="1:11" ht="14.65" customHeight="1">
      <c r="A11">
        <f>IF(ABS(1-SUM($D$3,$D$13))&lt;=0.00001,SUM($D$3*$E$6,$D$13*$E$16),NA())</f>
        <v>242.5</v>
      </c>
      <c r="D11" s="35"/>
      <c r="H11"/>
    </row>
    <row r="12" spans="1:11" ht="14.65" customHeight="1">
      <c r="A12"/>
      <c r="H12" t="s">
        <v>0</v>
      </c>
    </row>
    <row r="13" spans="1:11" ht="14.65" customHeight="1">
      <c r="D13" s="33">
        <v>0.75</v>
      </c>
      <c r="K13">
        <f>SUM($H$14,$D$16)</f>
        <v>-100</v>
      </c>
    </row>
    <row r="14" spans="1:11" ht="14.65" customHeight="1">
      <c r="D14" t="s">
        <v>3</v>
      </c>
      <c r="H14">
        <f>-100</f>
        <v>-100</v>
      </c>
      <c r="I14">
        <f>$K$13</f>
        <v>-100</v>
      </c>
    </row>
    <row r="15" spans="1:11" ht="14.65" customHeight="1">
      <c r="F15">
        <f>IF($E$16=$I$14,1,IF($E$16=$I$19,2))</f>
        <v>2</v>
      </c>
      <c r="I15"/>
    </row>
    <row r="16" spans="1:11" ht="14.65" customHeight="1">
      <c r="D16">
        <f>0</f>
        <v>0</v>
      </c>
      <c r="E16">
        <f>MAX($I$14,$I$19)</f>
        <v>90</v>
      </c>
      <c r="H16"/>
    </row>
    <row r="17" spans="5:11" ht="14.65" customHeight="1">
      <c r="E17"/>
      <c r="H17" t="s">
        <v>1</v>
      </c>
    </row>
    <row r="18" spans="5:11" ht="14.65" customHeight="1">
      <c r="K18">
        <f>SUM($H$19,$D$16)</f>
        <v>90</v>
      </c>
    </row>
    <row r="19" spans="5:11" ht="14.65" customHeight="1">
      <c r="H19">
        <f>90</f>
        <v>90</v>
      </c>
      <c r="I19">
        <f>$K$18</f>
        <v>90</v>
      </c>
    </row>
    <row r="20" spans="5:11" ht="14.65" customHeight="1">
      <c r="I20"/>
    </row>
  </sheetData>
  <printOptions headings="1"/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ED325-D92F-4081-8C32-DEB19A4A04E7}">
  <dimension ref="A1:N26"/>
  <sheetViews>
    <sheetView topLeftCell="A7" workbookViewId="0">
      <selection activeCell="E18" sqref="E18:E22"/>
    </sheetView>
  </sheetViews>
  <sheetFormatPr defaultColWidth="8.85546875" defaultRowHeight="15"/>
  <cols>
    <col min="1" max="1" width="4" style="17" bestFit="1" customWidth="1"/>
    <col min="2" max="2" width="2" style="17" bestFit="1" customWidth="1"/>
    <col min="3" max="3" width="4.7109375" style="17" customWidth="1"/>
    <col min="4" max="4" width="16.140625" style="17" bestFit="1" customWidth="1"/>
    <col min="5" max="5" width="5" style="17" bestFit="1" customWidth="1"/>
    <col min="6" max="6" width="2.7109375" style="17" customWidth="1"/>
    <col min="7" max="7" width="4.7109375" style="17" customWidth="1"/>
    <col min="8" max="9" width="4.5703125" style="17" bestFit="1" customWidth="1"/>
    <col min="10" max="10" width="2.7109375" style="17" customWidth="1"/>
    <col min="11" max="11" width="4.5703125" style="17" bestFit="1" customWidth="1"/>
    <col min="12" max="12" width="9.140625" style="17" customWidth="1"/>
    <col min="13" max="13" width="16.140625" style="17" bestFit="1" customWidth="1"/>
    <col min="14" max="14" width="6.85546875" style="19" customWidth="1"/>
    <col min="15" max="16384" width="8.85546875" style="17"/>
  </cols>
  <sheetData>
    <row r="1" spans="1:14" ht="14.45" customHeight="1">
      <c r="D1" s="18"/>
      <c r="H1" s="33">
        <f>ProbabilityOfOil</f>
        <v>0.24</v>
      </c>
    </row>
    <row r="2" spans="1:14" ht="14.45" customHeight="1" thickBot="1">
      <c r="H2" t="s">
        <v>2</v>
      </c>
    </row>
    <row r="3" spans="1:14" ht="14.45" customHeight="1" thickBot="1">
      <c r="D3"/>
      <c r="K3">
        <f>SUM($H$4,$D$6)</f>
        <v>700</v>
      </c>
      <c r="M3" s="20" t="s">
        <v>4</v>
      </c>
      <c r="N3" s="21" t="s">
        <v>21</v>
      </c>
    </row>
    <row r="4" spans="1:14" ht="14.45" customHeight="1">
      <c r="D4" t="s">
        <v>0</v>
      </c>
      <c r="H4">
        <f>RevenueIfOil</f>
        <v>800</v>
      </c>
      <c r="I4">
        <f>$K$3</f>
        <v>700</v>
      </c>
      <c r="M4" s="22" t="s">
        <v>22</v>
      </c>
      <c r="N4" s="23" t="s">
        <v>23</v>
      </c>
    </row>
    <row r="5" spans="1:14" ht="14.45" customHeight="1">
      <c r="I5"/>
      <c r="M5" s="24" t="s">
        <v>24</v>
      </c>
      <c r="N5" s="25" t="s">
        <v>25</v>
      </c>
    </row>
    <row r="6" spans="1:14" ht="14.45" customHeight="1">
      <c r="D6">
        <f>-CostOfDrilling</f>
        <v>-100</v>
      </c>
      <c r="E6">
        <f>IF(ABS(1-SUM($H$1,$H$6))&lt;=0.00001,SUM($H$1*$I$4,$H$6*$I$9),NA())</f>
        <v>92</v>
      </c>
      <c r="H6" s="33">
        <f>1-ProbabilityOfOil</f>
        <v>0.76</v>
      </c>
      <c r="M6" s="24" t="s">
        <v>19</v>
      </c>
      <c r="N6" s="25" t="s">
        <v>26</v>
      </c>
    </row>
    <row r="7" spans="1:14" ht="14.45" customHeight="1">
      <c r="E7"/>
      <c r="H7" t="s">
        <v>3</v>
      </c>
      <c r="M7" s="24" t="s">
        <v>27</v>
      </c>
      <c r="N7" s="25" t="s">
        <v>28</v>
      </c>
    </row>
    <row r="8" spans="1:14" ht="14.45" customHeight="1">
      <c r="K8">
        <f>SUM($H$9,$D$6)</f>
        <v>-100</v>
      </c>
      <c r="M8" s="24" t="s">
        <v>29</v>
      </c>
      <c r="N8" s="25" t="s">
        <v>30</v>
      </c>
    </row>
    <row r="9" spans="1:14" ht="14.45" customHeight="1">
      <c r="B9">
        <f>IF($A$10=$E$6,1,IF($A$10=$E$14,2))</f>
        <v>1</v>
      </c>
      <c r="H9">
        <f>RevenueIfDry</f>
        <v>0</v>
      </c>
      <c r="I9">
        <f>$K$8</f>
        <v>-100</v>
      </c>
      <c r="M9" s="24" t="s">
        <v>31</v>
      </c>
      <c r="N9" s="25" t="s">
        <v>32</v>
      </c>
    </row>
    <row r="10" spans="1:14" ht="14.45" customHeight="1" thickBot="1">
      <c r="A10">
        <f>MAX($E$6,$E$14)</f>
        <v>92</v>
      </c>
      <c r="I10"/>
      <c r="M10" s="26" t="s">
        <v>33</v>
      </c>
      <c r="N10" s="27" t="s">
        <v>34</v>
      </c>
    </row>
    <row r="11" spans="1:14" ht="14.45" customHeight="1">
      <c r="A11"/>
      <c r="D11"/>
    </row>
    <row r="12" spans="1:14" ht="14.45" customHeight="1">
      <c r="D12" t="s">
        <v>1</v>
      </c>
    </row>
    <row r="13" spans="1:14" ht="14.45" customHeight="1">
      <c r="K13">
        <f>SUM($D$14)</f>
        <v>90</v>
      </c>
    </row>
    <row r="14" spans="1:14" ht="14.45" customHeight="1">
      <c r="D14">
        <f>RevenueIfSell</f>
        <v>90</v>
      </c>
      <c r="E14">
        <f>$K$13</f>
        <v>90</v>
      </c>
    </row>
    <row r="15" spans="1:14" ht="14.45" customHeight="1">
      <c r="E15"/>
    </row>
    <row r="17" spans="4:5">
      <c r="E17" s="19" t="s">
        <v>35</v>
      </c>
    </row>
    <row r="18" spans="4:5">
      <c r="D18" s="28" t="s">
        <v>36</v>
      </c>
      <c r="E18" s="29">
        <v>100</v>
      </c>
    </row>
    <row r="19" spans="4:5">
      <c r="D19" s="28" t="s">
        <v>37</v>
      </c>
      <c r="E19" s="29">
        <v>800</v>
      </c>
    </row>
    <row r="20" spans="4:5">
      <c r="D20" s="28" t="s">
        <v>38</v>
      </c>
      <c r="E20" s="29">
        <v>90</v>
      </c>
    </row>
    <row r="21" spans="4:5">
      <c r="D21" s="28" t="s">
        <v>39</v>
      </c>
      <c r="E21" s="29">
        <v>0</v>
      </c>
    </row>
    <row r="22" spans="4:5">
      <c r="D22" s="28" t="s">
        <v>40</v>
      </c>
      <c r="E22" s="30">
        <v>0.24</v>
      </c>
    </row>
    <row r="23" spans="4:5">
      <c r="D23" s="28"/>
      <c r="E23" s="19"/>
    </row>
    <row r="24" spans="4:5">
      <c r="D24" s="28" t="s">
        <v>22</v>
      </c>
      <c r="E24" s="31" t="str">
        <f>IF(B9=1,"Drill","Sell")</f>
        <v>Drill</v>
      </c>
    </row>
    <row r="25" spans="4:5" ht="15.75" thickBot="1">
      <c r="D25" s="28"/>
      <c r="E25" s="19"/>
    </row>
    <row r="26" spans="4:5" ht="15.75" thickBot="1">
      <c r="D26" s="28" t="s">
        <v>41</v>
      </c>
      <c r="E26" s="32">
        <f>A10</f>
        <v>92</v>
      </c>
    </row>
  </sheetData>
  <printOptions headings="1"/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25800-01E5-477B-8ED9-1F32CF1A9FF8}">
  <dimension ref="A1:N29"/>
  <sheetViews>
    <sheetView tabSelected="1" workbookViewId="0">
      <selection activeCell="Q33" sqref="Q33"/>
    </sheetView>
  </sheetViews>
  <sheetFormatPr defaultColWidth="8.85546875" defaultRowHeight="15"/>
  <cols>
    <col min="1" max="1" width="3" style="34" bestFit="1" customWidth="1"/>
    <col min="2" max="2" width="2" style="34" bestFit="1" customWidth="1"/>
    <col min="3" max="3" width="4.7109375" style="34" customWidth="1"/>
    <col min="4" max="4" width="16.140625" style="34" bestFit="1" customWidth="1"/>
    <col min="5" max="5" width="5" style="34" bestFit="1" customWidth="1"/>
    <col min="6" max="6" width="2.7109375" style="34" customWidth="1"/>
    <col min="7" max="7" width="4.7109375" style="34" customWidth="1"/>
    <col min="8" max="9" width="4.5703125" style="34" bestFit="1" customWidth="1"/>
    <col min="10" max="10" width="2.7109375" style="34" customWidth="1"/>
    <col min="11" max="11" width="4.5703125" style="34" bestFit="1" customWidth="1"/>
    <col min="12" max="12" width="9.7109375" style="34" bestFit="1" customWidth="1"/>
    <col min="13" max="13" width="16.140625" style="34" bestFit="1" customWidth="1"/>
    <col min="14" max="14" width="9.7109375" style="36" customWidth="1"/>
    <col min="15" max="16384" width="8.85546875" style="34"/>
  </cols>
  <sheetData>
    <row r="1" spans="1:14" ht="14.45" customHeight="1">
      <c r="D1" s="35"/>
      <c r="H1" s="33">
        <f>ProbabilityOfOil</f>
        <v>0.15</v>
      </c>
    </row>
    <row r="2" spans="1:14" ht="14.45" customHeight="1" thickBot="1">
      <c r="H2" t="s">
        <v>2</v>
      </c>
    </row>
    <row r="3" spans="1:14" ht="14.45" customHeight="1" thickBot="1">
      <c r="D3"/>
      <c r="K3">
        <f>SUM($H$4,$D$6)</f>
        <v>700</v>
      </c>
      <c r="M3" s="37" t="s">
        <v>4</v>
      </c>
      <c r="N3" s="38" t="s">
        <v>21</v>
      </c>
    </row>
    <row r="4" spans="1:14" ht="14.45" customHeight="1">
      <c r="D4" t="s">
        <v>0</v>
      </c>
      <c r="H4">
        <f>RevenueIfOil</f>
        <v>800</v>
      </c>
      <c r="I4">
        <f>$K$3</f>
        <v>700</v>
      </c>
      <c r="M4" s="39" t="s">
        <v>22</v>
      </c>
      <c r="N4" s="40" t="s">
        <v>23</v>
      </c>
    </row>
    <row r="5" spans="1:14" ht="14.45" customHeight="1">
      <c r="I5"/>
      <c r="M5" s="41" t="s">
        <v>24</v>
      </c>
      <c r="N5" s="42" t="s">
        <v>25</v>
      </c>
    </row>
    <row r="6" spans="1:14" ht="14.45" customHeight="1">
      <c r="D6">
        <f>-CostOfDrilling</f>
        <v>-100</v>
      </c>
      <c r="E6">
        <f>IF(ABS(1-SUM($H$1,$H$6))&lt;=0.00001,SUM($H$1*$I$4,$H$6*$I$9),NA())</f>
        <v>20</v>
      </c>
      <c r="H6" s="33">
        <f>1-ProbabilityOfOil</f>
        <v>0.85</v>
      </c>
      <c r="M6" s="41" t="s">
        <v>19</v>
      </c>
      <c r="N6" s="42" t="s">
        <v>26</v>
      </c>
    </row>
    <row r="7" spans="1:14" ht="14.45" customHeight="1">
      <c r="E7"/>
      <c r="H7" t="s">
        <v>3</v>
      </c>
      <c r="M7" s="41" t="s">
        <v>27</v>
      </c>
      <c r="N7" s="42" t="s">
        <v>28</v>
      </c>
    </row>
    <row r="8" spans="1:14" ht="14.45" customHeight="1">
      <c r="K8">
        <f>SUM($H$9,$D$6)</f>
        <v>-100</v>
      </c>
      <c r="M8" s="41" t="s">
        <v>29</v>
      </c>
      <c r="N8" s="42" t="s">
        <v>30</v>
      </c>
    </row>
    <row r="9" spans="1:14" ht="14.45" customHeight="1">
      <c r="B9">
        <f>IF($A$10=$E$6,1,IF($A$10=$E$14,2))</f>
        <v>2</v>
      </c>
      <c r="H9">
        <f>RevenueIfDry</f>
        <v>0</v>
      </c>
      <c r="I9">
        <f>$K$8</f>
        <v>-100</v>
      </c>
      <c r="M9" s="41" t="s">
        <v>31</v>
      </c>
      <c r="N9" s="42" t="s">
        <v>32</v>
      </c>
    </row>
    <row r="10" spans="1:14" ht="14.45" customHeight="1" thickBot="1">
      <c r="A10">
        <f>MAX($E$6,$E$14)</f>
        <v>90</v>
      </c>
      <c r="I10"/>
      <c r="M10" s="43" t="s">
        <v>33</v>
      </c>
      <c r="N10" s="44" t="s">
        <v>34</v>
      </c>
    </row>
    <row r="11" spans="1:14" ht="14.45" customHeight="1">
      <c r="A11"/>
      <c r="D11"/>
    </row>
    <row r="12" spans="1:14" ht="14.45" customHeight="1">
      <c r="D12" t="s">
        <v>1</v>
      </c>
    </row>
    <row r="13" spans="1:14" ht="14.45" customHeight="1">
      <c r="K13">
        <f>SUM($D$14)</f>
        <v>90</v>
      </c>
    </row>
    <row r="14" spans="1:14" ht="14.45" customHeight="1">
      <c r="D14">
        <f>RevenueIfSell</f>
        <v>90</v>
      </c>
      <c r="E14">
        <f>$K$13</f>
        <v>90</v>
      </c>
    </row>
    <row r="15" spans="1:14" ht="14.45" customHeight="1">
      <c r="E15"/>
    </row>
    <row r="16" spans="1:14">
      <c r="L16" s="45" t="s">
        <v>42</v>
      </c>
      <c r="M16" s="45"/>
      <c r="N16" s="45" t="s">
        <v>9</v>
      </c>
    </row>
    <row r="17" spans="4:14">
      <c r="E17" s="36" t="s">
        <v>35</v>
      </c>
      <c r="L17" s="45" t="s">
        <v>43</v>
      </c>
      <c r="M17" s="45" t="s">
        <v>22</v>
      </c>
      <c r="N17" s="45" t="s">
        <v>10</v>
      </c>
    </row>
    <row r="18" spans="4:14">
      <c r="D18" s="46" t="s">
        <v>36</v>
      </c>
      <c r="E18" s="47">
        <v>100</v>
      </c>
      <c r="L18" s="48"/>
      <c r="M18" s="49" t="str">
        <f>Action</f>
        <v>Sell</v>
      </c>
      <c r="N18" s="50">
        <f>ExpectedPayoff</f>
        <v>90</v>
      </c>
    </row>
    <row r="19" spans="4:14">
      <c r="D19" s="46" t="s">
        <v>37</v>
      </c>
      <c r="E19" s="47">
        <v>800</v>
      </c>
      <c r="L19" s="51">
        <v>0.15</v>
      </c>
      <c r="M19" s="36" t="str">
        <f t="dataTable" ref="M19:N29" dt2D="0" dtr="0" r1="E22"/>
        <v>Sell</v>
      </c>
      <c r="N19" s="52">
        <v>90</v>
      </c>
    </row>
    <row r="20" spans="4:14">
      <c r="D20" s="46" t="s">
        <v>38</v>
      </c>
      <c r="E20" s="47">
        <v>90</v>
      </c>
      <c r="L20" s="51">
        <v>0.17</v>
      </c>
      <c r="M20" s="36" t="str">
        <v>Sell</v>
      </c>
      <c r="N20" s="52">
        <v>90</v>
      </c>
    </row>
    <row r="21" spans="4:14">
      <c r="D21" s="46" t="s">
        <v>39</v>
      </c>
      <c r="E21" s="47">
        <v>0</v>
      </c>
      <c r="L21" s="51">
        <v>0.19</v>
      </c>
      <c r="M21" s="36" t="str">
        <v>Sell</v>
      </c>
      <c r="N21" s="52">
        <v>90</v>
      </c>
    </row>
    <row r="22" spans="4:14">
      <c r="D22" s="46" t="s">
        <v>40</v>
      </c>
      <c r="E22" s="53">
        <v>0.15</v>
      </c>
      <c r="L22" s="51">
        <v>0.21</v>
      </c>
      <c r="M22" s="36" t="str">
        <v>Sell</v>
      </c>
      <c r="N22" s="52">
        <v>90</v>
      </c>
    </row>
    <row r="23" spans="4:14">
      <c r="D23" s="46"/>
      <c r="E23" s="36"/>
      <c r="L23" s="51">
        <v>0.23</v>
      </c>
      <c r="M23" s="36" t="str">
        <v>Sell</v>
      </c>
      <c r="N23" s="52">
        <v>90</v>
      </c>
    </row>
    <row r="24" spans="4:14">
      <c r="D24" s="46" t="s">
        <v>22</v>
      </c>
      <c r="E24" s="54" t="str">
        <f>IF(B9=1,"Drill","Sell")</f>
        <v>Sell</v>
      </c>
      <c r="L24" s="51">
        <v>0.25</v>
      </c>
      <c r="M24" s="36" t="str">
        <v>Drill</v>
      </c>
      <c r="N24" s="52">
        <v>100</v>
      </c>
    </row>
    <row r="25" spans="4:14" ht="15.75" thickBot="1">
      <c r="D25" s="46"/>
      <c r="E25" s="36"/>
      <c r="L25" s="51">
        <v>0.27</v>
      </c>
      <c r="M25" s="36" t="str">
        <v>Drill</v>
      </c>
      <c r="N25" s="52">
        <v>116</v>
      </c>
    </row>
    <row r="26" spans="4:14" ht="15.75" thickBot="1">
      <c r="D26" s="46" t="s">
        <v>41</v>
      </c>
      <c r="E26" s="55">
        <f>A10</f>
        <v>90</v>
      </c>
      <c r="L26" s="51">
        <v>0.28999999999999998</v>
      </c>
      <c r="M26" s="36" t="str">
        <v>Drill</v>
      </c>
      <c r="N26" s="52">
        <v>132</v>
      </c>
    </row>
    <row r="27" spans="4:14">
      <c r="L27" s="51">
        <v>0.31</v>
      </c>
      <c r="M27" s="36" t="str">
        <v>Drill</v>
      </c>
      <c r="N27" s="52">
        <v>148</v>
      </c>
    </row>
    <row r="28" spans="4:14">
      <c r="L28" s="51">
        <v>0.33</v>
      </c>
      <c r="M28" s="36" t="str">
        <v>Drill</v>
      </c>
      <c r="N28" s="52">
        <v>164</v>
      </c>
    </row>
    <row r="29" spans="4:14">
      <c r="L29" s="56">
        <v>0.35</v>
      </c>
      <c r="M29" s="57" t="str">
        <v>Drill</v>
      </c>
      <c r="N29" s="58">
        <v>179.99999999999997</v>
      </c>
    </row>
  </sheetData>
  <printOptions heading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26</vt:i4>
      </vt:variant>
    </vt:vector>
  </HeadingPairs>
  <TitlesOfParts>
    <vt:vector size="32" baseType="lpstr">
      <vt:lpstr>1. Bayes</vt:lpstr>
      <vt:lpstr>2. Bayes (solved)</vt:lpstr>
      <vt:lpstr>3. Perfect Info  (data)</vt:lpstr>
      <vt:lpstr>3a. Perfect Info (Tree)</vt:lpstr>
      <vt:lpstr>4. Goferbroke (15n35pct)</vt:lpstr>
      <vt:lpstr>5. Goferbroke (Sensitivity)</vt:lpstr>
      <vt:lpstr>'4. Goferbroke (15n35pct)'!Action</vt:lpstr>
      <vt:lpstr>'5. Goferbroke (Sensitivity)'!Action</vt:lpstr>
      <vt:lpstr>'4. Goferbroke (15n35pct)'!CostOfDrilling</vt:lpstr>
      <vt:lpstr>'5. Goferbroke (Sensitivity)'!CostOfDrilling</vt:lpstr>
      <vt:lpstr>'1. Bayes'!DrillPayoff</vt:lpstr>
      <vt:lpstr>DrillPayoff</vt:lpstr>
      <vt:lpstr>DryPayoff</vt:lpstr>
      <vt:lpstr>'1. Bayes'!ExpectedPayoff</vt:lpstr>
      <vt:lpstr>'4. Goferbroke (15n35pct)'!ExpectedPayoff</vt:lpstr>
      <vt:lpstr>'5. Goferbroke (Sensitivity)'!ExpectedPayoff</vt:lpstr>
      <vt:lpstr>ExpectedPayoff</vt:lpstr>
      <vt:lpstr>MaximumPayoff</vt:lpstr>
      <vt:lpstr>OilPayoff</vt:lpstr>
      <vt:lpstr>'1. Bayes'!PriorProbability</vt:lpstr>
      <vt:lpstr>'3. Perfect Info  (data)'!PriorProbability</vt:lpstr>
      <vt:lpstr>PriorProbability</vt:lpstr>
      <vt:lpstr>'4. Goferbroke (15n35pct)'!ProbabilityOfOil</vt:lpstr>
      <vt:lpstr>'5. Goferbroke (Sensitivity)'!ProbabilityOfOil</vt:lpstr>
      <vt:lpstr>'4. Goferbroke (15n35pct)'!RevenueIfDry</vt:lpstr>
      <vt:lpstr>'5. Goferbroke (Sensitivity)'!RevenueIfDry</vt:lpstr>
      <vt:lpstr>'4. Goferbroke (15n35pct)'!RevenueIfOil</vt:lpstr>
      <vt:lpstr>'5. Goferbroke (Sensitivity)'!RevenueIfOil</vt:lpstr>
      <vt:lpstr>'4. Goferbroke (15n35pct)'!RevenueIfSell</vt:lpstr>
      <vt:lpstr>'5. Goferbroke (Sensitivity)'!RevenueIfSell</vt:lpstr>
      <vt:lpstr>'1. Bayes'!SellPayoff</vt:lpstr>
      <vt:lpstr>SellPayoff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Hillier</dc:creator>
  <cp:lastModifiedBy>David Ford Peyton</cp:lastModifiedBy>
  <dcterms:created xsi:type="dcterms:W3CDTF">2001-09-29T17:59:58Z</dcterms:created>
  <dcterms:modified xsi:type="dcterms:W3CDTF">2023-07-18T16:30:18Z</dcterms:modified>
</cp:coreProperties>
</file>