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6846AC3B-975B-4647-98FD-849B7437122D}" xr6:coauthVersionLast="47" xr6:coauthVersionMax="47" xr10:uidLastSave="{00000000-0000-0000-0000-000000000000}"/>
  <bookViews>
    <workbookView xWindow="0" yWindow="500" windowWidth="28800" windowHeight="16560" tabRatio="754" activeTab="6" xr2:uid="{00000000-000D-0000-FFFF-FFFF00000000}"/>
  </bookViews>
  <sheets>
    <sheet name="SuperGrain" sheetId="2" r:id="rId1"/>
    <sheet name="SuperGrain(Solved)" sheetId="49" r:id="rId2"/>
    <sheet name="MediaMixData" sheetId="51" r:id="rId3"/>
    <sheet name="MediaMix" sheetId="50" r:id="rId4"/>
    <sheet name="MediaMix (solved)" sheetId="52" r:id="rId5"/>
    <sheet name="TBA Airlines" sheetId="53" r:id="rId6"/>
    <sheet name="TBA Airlines (solved)" sheetId="55" r:id="rId7"/>
    <sheet name="Think-Big" sheetId="54" r:id="rId8"/>
    <sheet name="Think-Big (solved)" sheetId="56" r:id="rId9"/>
    <sheet name="Union Airways" sheetId="57" r:id="rId10"/>
    <sheet name="Union Airways (solved)" sheetId="59" r:id="rId11"/>
    <sheet name="Revised Super Grain" sheetId="60" r:id="rId12"/>
    <sheet name="Revised Super Grain (solved)" sheetId="61" r:id="rId13"/>
    <sheet name="Big M" sheetId="62" r:id="rId14"/>
    <sheet name="Big M (solved)" sheetId="64" r:id="rId15"/>
    <sheet name="Sellmore" sheetId="63" r:id="rId16"/>
    <sheet name="Sellmore (solved)" sheetId="65" r:id="rId17"/>
  </sheets>
  <definedNames>
    <definedName name="anscount" hidden="1">12</definedName>
    <definedName name="Assignment" localSheetId="16">'Sellmore (solved)'!$D$24:$G$27</definedName>
    <definedName name="Assignment">Sellmore!$D$24:$G$27</definedName>
    <definedName name="BudgetAvailable" localSheetId="12">'Revised Super Grain (solved)'!$H$7:$H$8</definedName>
    <definedName name="BudgetAvailable">'Revised Super Grain'!$H$7:$H$8</definedName>
    <definedName name="BudgetSpent" localSheetId="12">'Revised Super Grain (solved)'!$F$7:$F$8</definedName>
    <definedName name="BudgetSpent">'Revised Super Grain'!$F$7:$F$8</definedName>
    <definedName name="CapitalAvailable" localSheetId="6">'TBA Airlines (solved)'!$G$8</definedName>
    <definedName name="CapitalAvailable" localSheetId="7">'Think-Big'!$H$9:$H$12</definedName>
    <definedName name="CapitalAvailable" localSheetId="8">'Think-Big (solved)'!$H$9:$H$12</definedName>
    <definedName name="CapitalAvailable">'TBA Airlines'!$G$8</definedName>
    <definedName name="CapitalPerUnitPurchased" localSheetId="6">'TBA Airlines (solved)'!$C$8:$D$8</definedName>
    <definedName name="CapitalPerUnitPurchased">'TBA Airlines'!$C$8:$D$8</definedName>
    <definedName name="CapitalRequired" localSheetId="8">'Think-Big (solved)'!$C$9:$E$12</definedName>
    <definedName name="CapitalRequired">'Think-Big'!$C$9:$E$12</definedName>
    <definedName name="CapitalSpent" localSheetId="6">'TBA Airlines (solved)'!$E$8</definedName>
    <definedName name="CapitalSpent" localSheetId="7">'Think-Big'!$F$9:$F$12</definedName>
    <definedName name="CapitalSpent" localSheetId="8">'Think-Big (solved)'!$F$9:$F$12</definedName>
    <definedName name="CapitalSpent">'TBA Airlines'!$E$8</definedName>
    <definedName name="Cost" localSheetId="16">'Sellmore (solved)'!$D$15:$G$18</definedName>
    <definedName name="Cost">Sellmore!$D$15:$G$18</definedName>
    <definedName name="CostPerAd" localSheetId="12">'Revised Super Grain (solved)'!$C$7:$E$8</definedName>
    <definedName name="CostPerAd">'Revised Super Grain'!$C$7:$E$8</definedName>
    <definedName name="CostPerShift" localSheetId="10">'Union Airways (solved)'!$C$5:$G$5</definedName>
    <definedName name="CostPerShift">'Union Airways'!$C$5:$G$5</definedName>
    <definedName name="CouponRedemptionPerAd" localSheetId="12">'Revised Super Grain (solved)'!$C$15:$E$15</definedName>
    <definedName name="CouponRedemptionPerAd">'Revised Super Grain'!$C$15:$E$15</definedName>
    <definedName name="Demand" localSheetId="16">'Sellmore (solved)'!$D$30:$G$30</definedName>
    <definedName name="Demand">Sellmore!$D$30:$G$30</definedName>
    <definedName name="ExposuresPerAd" localSheetId="12">'Revised Super Grain (solved)'!$C$4:$E$4</definedName>
    <definedName name="ExposuresPerAd">'Revised Super Grain'!$C$4:$E$4</definedName>
    <definedName name="HourlyWage" localSheetId="16">'Sellmore (solved)'!$I$6:$I$9</definedName>
    <definedName name="HourlyWage">Sellmore!$I$6:$I$9</definedName>
    <definedName name="MaxSmallAirplanes" localSheetId="6">'TBA Airlines (solved)'!$C$14</definedName>
    <definedName name="MaxSmallAirplanes">'TBA Airlines'!$C$14</definedName>
    <definedName name="MaxTVSpots" localSheetId="12">'Revised Super Grain (solved)'!$C$21</definedName>
    <definedName name="MaxTVSpots">'Revised Super Grain'!$C$21</definedName>
    <definedName name="MinimumAcceptable" localSheetId="12">'Revised Super Grain (solved)'!$H$11:$H$12</definedName>
    <definedName name="MinimumAcceptable">'Revised Super Grain'!$H$11:$H$12</definedName>
    <definedName name="MinimumNeeded" localSheetId="10">'Union Airways (solved)'!$J$8:$J$17</definedName>
    <definedName name="MinimumNeeded">'Union Airways'!$J$8:$J$17</definedName>
    <definedName name="NetPresentValue" localSheetId="8">'Think-Big (solved)'!$C$5:$E$5</definedName>
    <definedName name="NetPresentValue">'Think-Big'!$C$5:$E$5</definedName>
    <definedName name="NumberOfAds" localSheetId="12">'Revised Super Grain (solved)'!$C$19:$E$19</definedName>
    <definedName name="NumberOfAds">'Revised Super Grain'!$C$19:$E$19</definedName>
    <definedName name="NumberPurchased" localSheetId="6">'TBA Airlines (solved)'!$C$12:$D$12</definedName>
    <definedName name="NumberPurchased">'TBA Airlines'!$C$12:$D$12</definedName>
    <definedName name="NumberReachedPerAd" localSheetId="12">'Revised Super Grain (solved)'!$C$11:$E$12</definedName>
    <definedName name="NumberReachedPerAd">'Revised Super Grain'!$C$11:$E$12</definedName>
    <definedName name="NumberWorking" localSheetId="10">'Union Airways (solved)'!$C$21:$G$21</definedName>
    <definedName name="NumberWorking">'Union Airways'!$C$21:$G$21</definedName>
    <definedName name="OrderSize" localSheetId="14">'Big M (solved)'!$C$15:$E$15</definedName>
    <definedName name="OrderSize">'Big M'!$C$15:$E$15</definedName>
    <definedName name="Output" localSheetId="14">'Big M (solved)'!$H$11:$H$12</definedName>
    <definedName name="Output">'Big M'!$H$11:$H$12</definedName>
    <definedName name="ParticipationShare" localSheetId="8">'Think-Big (solved)'!$C$16:$E$16</definedName>
    <definedName name="ParticipationShare">'Think-Big'!$C$16:$E$16</definedName>
    <definedName name="RequiredAmount" localSheetId="12">'Revised Super Grain (solved)'!$H$15</definedName>
    <definedName name="RequiredAmount">'Revised Super Grain'!$H$15</definedName>
    <definedName name="RequiredTime" localSheetId="16">'Sellmore (solved)'!$D$6:$G$9</definedName>
    <definedName name="RequiredTime">Sellmore!$D$6:$G$9</definedName>
    <definedName name="sencount" localSheetId="15" hidden="1">3</definedName>
    <definedName name="sencount" localSheetId="16" hidden="1">3</definedName>
    <definedName name="sencount" hidden="1">4</definedName>
    <definedName name="sencount2" hidden="1">3</definedName>
    <definedName name="ShiftWorksTimePeriod" localSheetId="10">'Union Airways (solved)'!$C$8:$G$17</definedName>
    <definedName name="ShiftWorksTimePeriod">'Union Airways'!$C$8:$G$17</definedName>
    <definedName name="ShippingCost" localSheetId="14">'Big M (solved)'!$C$5:$E$6</definedName>
    <definedName name="ShippingCost">'Big M'!$C$5:$E$6</definedName>
    <definedName name="SmallAirplanes" localSheetId="6">'TBA Airlines (solved)'!$C$12</definedName>
    <definedName name="SmallAirplanes">'TBA Airlines'!$C$12</definedName>
    <definedName name="solver_adj" localSheetId="13" hidden="1">'Big M'!$C$11:$E$12</definedName>
    <definedName name="solver_adj" localSheetId="14" hidden="1">'Big M (solved)'!$C$11:$E$12</definedName>
    <definedName name="solver_adj" localSheetId="3" hidden="1">MediaMix!$B$2:$F$2</definedName>
    <definedName name="solver_adj" localSheetId="4" hidden="1">'MediaMix (solved)'!$B$2:$F$2</definedName>
    <definedName name="solver_adj" localSheetId="11" hidden="1">'Revised Super Grain'!$C$19:$E$19</definedName>
    <definedName name="solver_adj" localSheetId="12" hidden="1">'Revised Super Grain (solved)'!$C$19:$E$19</definedName>
    <definedName name="solver_adj" localSheetId="15" hidden="1">Sellmore!$D$24:$G$27</definedName>
    <definedName name="solver_adj" localSheetId="16" hidden="1">'Sellmore (solved)'!$D$24:$G$27</definedName>
    <definedName name="solver_adj" localSheetId="0" hidden="1">SuperGrain!$B$10:$D$10</definedName>
    <definedName name="solver_adj" localSheetId="1" hidden="1">'SuperGrain(Solved)'!$B$11:$D$11</definedName>
    <definedName name="solver_adj" localSheetId="5" hidden="1">'TBA Airlines'!$C$12:$D$12</definedName>
    <definedName name="solver_adj" localSheetId="6" hidden="1">'TBA Airlines (solved)'!$C$12:$D$12</definedName>
    <definedName name="solver_adj" localSheetId="7" hidden="1">'Think-Big'!$C$16:$E$16</definedName>
    <definedName name="solver_adj" localSheetId="8" hidden="1">'Think-Big (solved)'!$C$16:$E$16</definedName>
    <definedName name="solver_adj" localSheetId="9" hidden="1">'Union Airways'!$C$21:$G$21</definedName>
    <definedName name="solver_adj" localSheetId="10" hidden="1">'Union Airways (solved)'!$C$21:$G$21</definedName>
    <definedName name="solver_cvg" localSheetId="13" hidden="1">0.0001</definedName>
    <definedName name="solver_cvg" localSheetId="14" hidden="1">0.0001</definedName>
    <definedName name="solver_cvg" localSheetId="3" hidden="1">0.0001</definedName>
    <definedName name="solver_cvg" localSheetId="4" hidden="1">0.0001</definedName>
    <definedName name="solver_cvg" localSheetId="11" hidden="1">0.0001</definedName>
    <definedName name="solver_cvg" localSheetId="12" hidden="1">0.0001</definedName>
    <definedName name="solver_cvg" localSheetId="15" hidden="1">0.0001</definedName>
    <definedName name="solver_cvg" localSheetId="16" hidden="1">0.0001</definedName>
    <definedName name="solver_cvg" localSheetId="0" hidden="1">0.0001</definedName>
    <definedName name="solver_cvg" localSheetId="1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0" hidden="1">0.0001</definedName>
    <definedName name="solver_drv" localSheetId="13" hidden="1">1</definedName>
    <definedName name="solver_drv" localSheetId="14" hidden="1">1</definedName>
    <definedName name="solver_drv" localSheetId="3" hidden="1">1</definedName>
    <definedName name="solver_drv" localSheetId="4" hidden="1">1</definedName>
    <definedName name="solver_drv" localSheetId="11" hidden="1">1</definedName>
    <definedName name="solver_drv" localSheetId="12" hidden="1">1</definedName>
    <definedName name="solver_drv" localSheetId="15" hidden="1">1</definedName>
    <definedName name="solver_drv" localSheetId="16" hidden="1">1</definedName>
    <definedName name="solver_drv" localSheetId="0" hidden="1">1</definedName>
    <definedName name="solver_drv" localSheetId="1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0" hidden="1">1</definedName>
    <definedName name="solver_eng" localSheetId="13" hidden="1">2</definedName>
    <definedName name="solver_eng" localSheetId="14" hidden="1">2</definedName>
    <definedName name="solver_eng" localSheetId="3" hidden="1">2</definedName>
    <definedName name="solver_eng" localSheetId="4" hidden="1">2</definedName>
    <definedName name="solver_eng" localSheetId="11" hidden="1">2</definedName>
    <definedName name="solver_eng" localSheetId="12" hidden="1">2</definedName>
    <definedName name="solver_eng" localSheetId="15" hidden="1">2</definedName>
    <definedName name="solver_eng" localSheetId="16" hidden="1">2</definedName>
    <definedName name="solver_eng" localSheetId="0" hidden="1">2</definedName>
    <definedName name="solver_eng" localSheetId="1" hidden="1">2</definedName>
    <definedName name="solver_eng" localSheetId="5" hidden="1">2</definedName>
    <definedName name="solver_eng" localSheetId="6" hidden="1">2</definedName>
    <definedName name="solver_eng" localSheetId="7" hidden="1">2</definedName>
    <definedName name="solver_eng" localSheetId="8" hidden="1">2</definedName>
    <definedName name="solver_eng" localSheetId="9" hidden="1">2</definedName>
    <definedName name="solver_eng" localSheetId="10" hidden="1">2</definedName>
    <definedName name="solver_est" localSheetId="13" hidden="1">1</definedName>
    <definedName name="solver_est" localSheetId="14" hidden="1">1</definedName>
    <definedName name="solver_est" localSheetId="3" hidden="1">1</definedName>
    <definedName name="solver_est" localSheetId="4" hidden="1">1</definedName>
    <definedName name="solver_est" localSheetId="11" hidden="1">1</definedName>
    <definedName name="solver_est" localSheetId="12" hidden="1">1</definedName>
    <definedName name="solver_est" localSheetId="15" hidden="1">1</definedName>
    <definedName name="solver_est" localSheetId="16" hidden="1">1</definedName>
    <definedName name="solver_est" localSheetId="0" hidden="1">1</definedName>
    <definedName name="solver_est" localSheetId="1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0" hidden="1">1</definedName>
    <definedName name="solver_ibd" localSheetId="5" hidden="1">2</definedName>
    <definedName name="solver_ibd" localSheetId="6" hidden="1">2</definedName>
    <definedName name="solver_ibd" localSheetId="9" hidden="1">2</definedName>
    <definedName name="solver_ibd" localSheetId="10" hidden="1">2</definedName>
    <definedName name="solver_itr" localSheetId="13" hidden="1">100</definedName>
    <definedName name="solver_itr" localSheetId="14" hidden="1">100</definedName>
    <definedName name="solver_itr" localSheetId="3" hidden="1">2147483647</definedName>
    <definedName name="solver_itr" localSheetId="4" hidden="1">2147483647</definedName>
    <definedName name="solver_itr" localSheetId="11" hidden="1">100</definedName>
    <definedName name="solver_itr" localSheetId="12" hidden="1">100</definedName>
    <definedName name="solver_itr" localSheetId="15" hidden="1">100</definedName>
    <definedName name="solver_itr" localSheetId="16" hidden="1">100</definedName>
    <definedName name="solver_itr" localSheetId="0" hidden="1">2147483647</definedName>
    <definedName name="solver_itr" localSheetId="1" hidden="1">100</definedName>
    <definedName name="solver_itr" localSheetId="5" hidden="1">100</definedName>
    <definedName name="solver_itr" localSheetId="6" hidden="1">100</definedName>
    <definedName name="solver_itr" localSheetId="7" hidden="1">100</definedName>
    <definedName name="solver_itr" localSheetId="8" hidden="1">100</definedName>
    <definedName name="solver_itr" localSheetId="9" hidden="1">100</definedName>
    <definedName name="solver_itr" localSheetId="10" hidden="1">100</definedName>
    <definedName name="solver_lhs1" localSheetId="13" hidden="1">'Big M'!$F$11:$F$12</definedName>
    <definedName name="solver_lhs1" localSheetId="14" hidden="1">'Big M (solved)'!$F$11:$F$12</definedName>
    <definedName name="solver_lhs1" localSheetId="3" hidden="1">MediaMix!$B$2:$F$2</definedName>
    <definedName name="solver_lhs1" localSheetId="4" hidden="1">'MediaMix (solved)'!$G$12:$G$13</definedName>
    <definedName name="solver_lhs1" localSheetId="11" hidden="1">'Revised Super Grain'!$F$15</definedName>
    <definedName name="solver_lhs1" localSheetId="12" hidden="1">'Revised Super Grain (solved)'!$F$15</definedName>
    <definedName name="solver_lhs1" localSheetId="15" hidden="1">Sellmore!$D$28:$G$28</definedName>
    <definedName name="solver_lhs1" localSheetId="16" hidden="1">'Sellmore (solved)'!$D$28:$G$28</definedName>
    <definedName name="solver_lhs1" localSheetId="0" hidden="1">SuperGrain!$B$10</definedName>
    <definedName name="solver_lhs1" localSheetId="1" hidden="1">'SuperGrain(Solved)'!$E$6:$E$8</definedName>
    <definedName name="solver_lhs1" localSheetId="5" hidden="1">'TBA Airlines'!$C$12:$D$12</definedName>
    <definedName name="solver_lhs1" localSheetId="6" hidden="1">'TBA Airlines (solved)'!$E$8</definedName>
    <definedName name="solver_lhs1" localSheetId="7" hidden="1">'Think-Big'!$F$9:$F$12</definedName>
    <definedName name="solver_lhs1" localSheetId="8" hidden="1">'Think-Big (solved)'!$F$9:$F$12</definedName>
    <definedName name="solver_lhs1" localSheetId="9" hidden="1">'Union Airways'!$C$21:$G$21</definedName>
    <definedName name="solver_lhs1" localSheetId="10" hidden="1">'Union Airways (solved)'!$C$21:$G$21</definedName>
    <definedName name="solver_lhs2" localSheetId="13" hidden="1">'Big M'!$C$13:$E$13</definedName>
    <definedName name="solver_lhs2" localSheetId="14" hidden="1">'Big M (solved)'!$C$13:$E$13</definedName>
    <definedName name="solver_lhs2" localSheetId="3" hidden="1">MediaMix!$G$12:$G$13</definedName>
    <definedName name="solver_lhs2" localSheetId="4" hidden="1">'MediaMix (solved)'!$G$5:$G$11</definedName>
    <definedName name="solver_lhs2" localSheetId="11" hidden="1">'Revised Super Grain'!$F$7:$F$8</definedName>
    <definedName name="solver_lhs2" localSheetId="12" hidden="1">'Revised Super Grain (solved)'!$F$7:$F$8</definedName>
    <definedName name="solver_lhs2" localSheetId="15" hidden="1">Sellmore!$H$24:$H$27</definedName>
    <definedName name="solver_lhs2" localSheetId="16" hidden="1">'Sellmore (solved)'!$H$24:$H$27</definedName>
    <definedName name="solver_lhs2" localSheetId="0" hidden="1">SuperGrain!$E$6:$E$7</definedName>
    <definedName name="solver_lhs2" localSheetId="1" hidden="1">'SuperGrain(Solved)'!$E$6:$E$7</definedName>
    <definedName name="solver_lhs2" localSheetId="5" hidden="1">'TBA Airlines'!$E$8</definedName>
    <definedName name="solver_lhs2" localSheetId="6" hidden="1">'TBA Airlines (solved)'!$C$12:$D$12</definedName>
    <definedName name="solver_lhs2" localSheetId="7" hidden="1">'Think-Big'!$C$16:$E$16</definedName>
    <definedName name="solver_lhs2" localSheetId="8" hidden="1">'Think-Big (solved)'!$C$16:$E$16</definedName>
    <definedName name="solver_lhs2" localSheetId="9" hidden="1">'Union Airways'!$H$8:$H$17</definedName>
    <definedName name="solver_lhs2" localSheetId="10" hidden="1">'Union Airways (solved)'!$H$8:$H$17</definedName>
    <definedName name="solver_lhs3" localSheetId="3" hidden="1">MediaMix!$G$5:$G$11</definedName>
    <definedName name="solver_lhs3" localSheetId="11" hidden="1">'Revised Super Grain'!$C$19</definedName>
    <definedName name="solver_lhs3" localSheetId="12" hidden="1">'Revised Super Grain (solved)'!$F$11:$F$12</definedName>
    <definedName name="solver_lhs3" localSheetId="15" hidden="1">Sellmore!$H$24:$H$27</definedName>
    <definedName name="solver_lhs3" localSheetId="16" hidden="1">'Sellmore (solved)'!$F$26:$F$27</definedName>
    <definedName name="solver_lhs3" localSheetId="0" hidden="1">SuperGrain!$E$6:$E$7</definedName>
    <definedName name="solver_lhs3" localSheetId="1" hidden="1">'SuperGrain(Solved)'!#REF!</definedName>
    <definedName name="solver_lhs3" localSheetId="5" hidden="1">'TBA Airlines'!$C$12</definedName>
    <definedName name="solver_lhs3" localSheetId="6" hidden="1">'TBA Airlines (solved)'!$C$12</definedName>
    <definedName name="solver_lhs4" localSheetId="11" hidden="1">'Revised Super Grain'!$F$11:$F$12</definedName>
    <definedName name="solver_lhs4" localSheetId="12" hidden="1">'Revised Super Grain (solved)'!$C$19</definedName>
    <definedName name="solver_lhs4" localSheetId="15" hidden="1">Sellmore!$E$26:$E$27</definedName>
    <definedName name="solver_lhs4" localSheetId="16" hidden="1">'Sellmore (solved)'!$E$26:$E$27</definedName>
    <definedName name="solver_lhs5" localSheetId="11" hidden="1">'Revised Super Grain'!$F$11:$F$12</definedName>
    <definedName name="solver_lhs5" localSheetId="15" hidden="1">Sellmore!$F$26:$F$27</definedName>
    <definedName name="solver_lhs5" localSheetId="16" hidden="1">'Sellmore (solved)'!$F$26:$F$27</definedName>
    <definedName name="solver_lin" localSheetId="13" hidden="1">1</definedName>
    <definedName name="solver_lin" localSheetId="14" hidden="1">1</definedName>
    <definedName name="solver_lin" localSheetId="3" hidden="1">1</definedName>
    <definedName name="solver_lin" localSheetId="11" hidden="1">1</definedName>
    <definedName name="solver_lin" localSheetId="12" hidden="1">1</definedName>
    <definedName name="solver_lin" localSheetId="15" hidden="1">1</definedName>
    <definedName name="solver_lin" localSheetId="16" hidden="1">1</definedName>
    <definedName name="solver_lin" localSheetId="0" hidden="1">1</definedName>
    <definedName name="solver_lin" localSheetId="1" hidden="1">1</definedName>
    <definedName name="solver_lin" localSheetId="5" hidden="1">1</definedName>
    <definedName name="solver_lin" localSheetId="6" hidden="1">1</definedName>
    <definedName name="solver_lin" localSheetId="7" hidden="1">1</definedName>
    <definedName name="solver_lin" localSheetId="8" hidden="1">1</definedName>
    <definedName name="solver_lin" localSheetId="9" hidden="1">1</definedName>
    <definedName name="solver_lin" localSheetId="10" hidden="1">1</definedName>
    <definedName name="solver_lva" localSheetId="5" hidden="1">2</definedName>
    <definedName name="solver_lva" localSheetId="6" hidden="1">2</definedName>
    <definedName name="solver_lva" localSheetId="9" hidden="1">2</definedName>
    <definedName name="solver_lva" localSheetId="10" hidden="1">2</definedName>
    <definedName name="solver_mip" localSheetId="13" hidden="1">2147483647</definedName>
    <definedName name="solver_mip" localSheetId="14" hidden="1">2147483647</definedName>
    <definedName name="solver_mip" localSheetId="3" hidden="1">2147483647</definedName>
    <definedName name="solver_mip" localSheetId="4" hidden="1">2147483647</definedName>
    <definedName name="solver_mip" localSheetId="11" hidden="1">2147483647</definedName>
    <definedName name="solver_mip" localSheetId="12" hidden="1">2147483647</definedName>
    <definedName name="solver_mip" localSheetId="15" hidden="1">2147483647</definedName>
    <definedName name="solver_mip" localSheetId="16" hidden="1">2147483647</definedName>
    <definedName name="solver_mip" localSheetId="0" hidden="1">2147483647</definedName>
    <definedName name="solver_mip" localSheetId="1" hidden="1">2147483647</definedName>
    <definedName name="solver_mip" localSheetId="5" hidden="1">5000</definedName>
    <definedName name="solver_mip" localSheetId="6" hidden="1">5000</definedName>
    <definedName name="solver_mip" localSheetId="7" hidden="1">2147483647</definedName>
    <definedName name="solver_mip" localSheetId="8" hidden="1">2147483647</definedName>
    <definedName name="solver_mip" localSheetId="9" hidden="1">5000</definedName>
    <definedName name="solver_mip" localSheetId="10" hidden="1">5000</definedName>
    <definedName name="solver_mni" localSheetId="13" hidden="1">30</definedName>
    <definedName name="solver_mni" localSheetId="14" hidden="1">30</definedName>
    <definedName name="solver_mni" localSheetId="3" hidden="1">30</definedName>
    <definedName name="solver_mni" localSheetId="4" hidden="1">30</definedName>
    <definedName name="solver_mni" localSheetId="11" hidden="1">30</definedName>
    <definedName name="solver_mni" localSheetId="12" hidden="1">30</definedName>
    <definedName name="solver_mni" localSheetId="15" hidden="1">30</definedName>
    <definedName name="solver_mni" localSheetId="16" hidden="1">30</definedName>
    <definedName name="solver_mni" localSheetId="0" hidden="1">30</definedName>
    <definedName name="solver_mni" localSheetId="1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0" hidden="1">30</definedName>
    <definedName name="solver_mrt" localSheetId="13" hidden="1">0.075</definedName>
    <definedName name="solver_mrt" localSheetId="14" hidden="1">0.075</definedName>
    <definedName name="solver_mrt" localSheetId="3" hidden="1">0.075</definedName>
    <definedName name="solver_mrt" localSheetId="4" hidden="1">0.075</definedName>
    <definedName name="solver_mrt" localSheetId="11" hidden="1">0.075</definedName>
    <definedName name="solver_mrt" localSheetId="12" hidden="1">0.075</definedName>
    <definedName name="solver_mrt" localSheetId="15" hidden="1">0.075</definedName>
    <definedName name="solver_mrt" localSheetId="16" hidden="1">0.075</definedName>
    <definedName name="solver_mrt" localSheetId="0" hidden="1">0.075</definedName>
    <definedName name="solver_mrt" localSheetId="1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0" hidden="1">0.075</definedName>
    <definedName name="solver_msl" localSheetId="13" hidden="1">2</definedName>
    <definedName name="solver_msl" localSheetId="14" hidden="1">2</definedName>
    <definedName name="solver_msl" localSheetId="3" hidden="1">2</definedName>
    <definedName name="solver_msl" localSheetId="4" hidden="1">2</definedName>
    <definedName name="solver_msl" localSheetId="11" hidden="1">2</definedName>
    <definedName name="solver_msl" localSheetId="12" hidden="1">2</definedName>
    <definedName name="solver_msl" localSheetId="15" hidden="1">2</definedName>
    <definedName name="solver_msl" localSheetId="16" hidden="1">2</definedName>
    <definedName name="solver_msl" localSheetId="0" hidden="1">2</definedName>
    <definedName name="solver_msl" localSheetId="1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0" hidden="1">2</definedName>
    <definedName name="solver_neg" localSheetId="13" hidden="1">1</definedName>
    <definedName name="solver_neg" localSheetId="14" hidden="1">1</definedName>
    <definedName name="solver_neg" localSheetId="3" hidden="1">1</definedName>
    <definedName name="solver_neg" localSheetId="4" hidden="1">1</definedName>
    <definedName name="solver_neg" localSheetId="11" hidden="1">1</definedName>
    <definedName name="solver_neg" localSheetId="12" hidden="1">1</definedName>
    <definedName name="solver_neg" localSheetId="15" hidden="1">1</definedName>
    <definedName name="solver_neg" localSheetId="16" hidden="1">1</definedName>
    <definedName name="solver_neg" localSheetId="0" hidden="1">1</definedName>
    <definedName name="solver_neg" localSheetId="1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eg" localSheetId="10" hidden="1">1</definedName>
    <definedName name="solver_nod" localSheetId="13" hidden="1">2147483647</definedName>
    <definedName name="solver_nod" localSheetId="14" hidden="1">2147483647</definedName>
    <definedName name="solver_nod" localSheetId="3" hidden="1">2147483647</definedName>
    <definedName name="solver_nod" localSheetId="4" hidden="1">2147483647</definedName>
    <definedName name="solver_nod" localSheetId="11" hidden="1">2147483647</definedName>
    <definedName name="solver_nod" localSheetId="12" hidden="1">2147483647</definedName>
    <definedName name="solver_nod" localSheetId="15" hidden="1">2147483647</definedName>
    <definedName name="solver_nod" localSheetId="16" hidden="1">2147483647</definedName>
    <definedName name="solver_nod" localSheetId="0" hidden="1">2147483647</definedName>
    <definedName name="solver_nod" localSheetId="1" hidden="1">2147483647</definedName>
    <definedName name="solver_nod" localSheetId="5" hidden="1">5000</definedName>
    <definedName name="solver_nod" localSheetId="6" hidden="1">5000</definedName>
    <definedName name="solver_nod" localSheetId="7" hidden="1">2147483647</definedName>
    <definedName name="solver_nod" localSheetId="8" hidden="1">2147483647</definedName>
    <definedName name="solver_nod" localSheetId="9" hidden="1">5000</definedName>
    <definedName name="solver_nod" localSheetId="10" hidden="1">5000</definedName>
    <definedName name="solver_num" localSheetId="13" hidden="1">2</definedName>
    <definedName name="solver_num" localSheetId="14" hidden="1">2</definedName>
    <definedName name="solver_num" localSheetId="3" hidden="1">3</definedName>
    <definedName name="solver_num" localSheetId="4" hidden="1">2</definedName>
    <definedName name="solver_num" localSheetId="11" hidden="1">4</definedName>
    <definedName name="solver_num" localSheetId="12" hidden="1">4</definedName>
    <definedName name="solver_num" localSheetId="15" hidden="1">2</definedName>
    <definedName name="solver_num" localSheetId="16" hidden="1">2</definedName>
    <definedName name="solver_num" localSheetId="0" hidden="1">2</definedName>
    <definedName name="solver_num" localSheetId="1" hidden="1">1</definedName>
    <definedName name="solver_num" localSheetId="5" hidden="1">3</definedName>
    <definedName name="solver_num" localSheetId="6" hidden="1">3</definedName>
    <definedName name="solver_num" localSheetId="7" hidden="1">1</definedName>
    <definedName name="solver_num" localSheetId="8" hidden="1">1</definedName>
    <definedName name="solver_num" localSheetId="9" hidden="1">2</definedName>
    <definedName name="solver_num" localSheetId="10" hidden="1">2</definedName>
    <definedName name="solver_nwt" localSheetId="13" hidden="1">1</definedName>
    <definedName name="solver_nwt" localSheetId="14" hidden="1">1</definedName>
    <definedName name="solver_nwt" localSheetId="3" hidden="1">1</definedName>
    <definedName name="solver_nwt" localSheetId="4" hidden="1">1</definedName>
    <definedName name="solver_nwt" localSheetId="11" hidden="1">1</definedName>
    <definedName name="solver_nwt" localSheetId="12" hidden="1">1</definedName>
    <definedName name="solver_nwt" localSheetId="15" hidden="1">1</definedName>
    <definedName name="solver_nwt" localSheetId="16" hidden="1">1</definedName>
    <definedName name="solver_nwt" localSheetId="0" hidden="1">1</definedName>
    <definedName name="solver_nwt" localSheetId="1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0" hidden="1">1</definedName>
    <definedName name="solver_ofx" localSheetId="5" hidden="1">2</definedName>
    <definedName name="solver_ofx" localSheetId="6" hidden="1">2</definedName>
    <definedName name="solver_ofx" localSheetId="9" hidden="1">2</definedName>
    <definedName name="solver_ofx" localSheetId="10" hidden="1">2</definedName>
    <definedName name="solver_opt" localSheetId="13" hidden="1">'Big M'!$H$15</definedName>
    <definedName name="solver_opt" localSheetId="14" hidden="1">'Big M (solved)'!$H$15</definedName>
    <definedName name="solver_opt" localSheetId="3" hidden="1">MediaMix!$G$4</definedName>
    <definedName name="solver_opt" localSheetId="4" hidden="1">'MediaMix (solved)'!$G$4</definedName>
    <definedName name="solver_opt" localSheetId="11" hidden="1">'Revised Super Grain'!$H$19</definedName>
    <definedName name="solver_opt" localSheetId="12" hidden="1">'Revised Super Grain (solved)'!$H$19</definedName>
    <definedName name="solver_opt" localSheetId="15" hidden="1">Sellmore!$J$30</definedName>
    <definedName name="solver_opt" localSheetId="16" hidden="1">'Sellmore (solved)'!$J$30</definedName>
    <definedName name="solver_opt" localSheetId="0" hidden="1">SuperGrain!$G$10</definedName>
    <definedName name="solver_opt" localSheetId="1" hidden="1">'SuperGrain(Solved)'!$G$11</definedName>
    <definedName name="solver_opt" localSheetId="5" hidden="1">'TBA Airlines'!$G$12</definedName>
    <definedName name="solver_opt" localSheetId="6" hidden="1">'TBA Airlines (solved)'!$G$12</definedName>
    <definedName name="solver_opt" localSheetId="7" hidden="1">'Think-Big'!$H$16</definedName>
    <definedName name="solver_opt" localSheetId="8" hidden="1">'Think-Big (solved)'!$H$16</definedName>
    <definedName name="solver_opt" localSheetId="9" hidden="1">'Union Airways'!$J$21</definedName>
    <definedName name="solver_opt" localSheetId="10" hidden="1">'Union Airways (solved)'!$J$21</definedName>
    <definedName name="solver_piv" localSheetId="5" hidden="1">0.000001</definedName>
    <definedName name="solver_piv" localSheetId="6" hidden="1">0.000001</definedName>
    <definedName name="solver_piv" localSheetId="9" hidden="1">0.000001</definedName>
    <definedName name="solver_piv" localSheetId="10" hidden="1">0.000001</definedName>
    <definedName name="solver_pre" localSheetId="13" hidden="1">0.000001</definedName>
    <definedName name="solver_pre" localSheetId="14" hidden="1">0.000001</definedName>
    <definedName name="solver_pre" localSheetId="3" hidden="1">0.000001</definedName>
    <definedName name="solver_pre" localSheetId="4" hidden="1">0.000001</definedName>
    <definedName name="solver_pre" localSheetId="11" hidden="1">0.000001</definedName>
    <definedName name="solver_pre" localSheetId="12" hidden="1">0.000001</definedName>
    <definedName name="solver_pre" localSheetId="15" hidden="1">0.000001</definedName>
    <definedName name="solver_pre" localSheetId="16" hidden="1">0.000001</definedName>
    <definedName name="solver_pre" localSheetId="0" hidden="1">0.000001</definedName>
    <definedName name="solver_pre" localSheetId="1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0" hidden="1">0.000001</definedName>
    <definedName name="solver_pro" localSheetId="5" hidden="1">2</definedName>
    <definedName name="solver_pro" localSheetId="6" hidden="1">2</definedName>
    <definedName name="solver_pro" localSheetId="9" hidden="1">2</definedName>
    <definedName name="solver_pro" localSheetId="10" hidden="1">2</definedName>
    <definedName name="solver_rbv" localSheetId="13" hidden="1">1</definedName>
    <definedName name="solver_rbv" localSheetId="14" hidden="1">1</definedName>
    <definedName name="solver_rbv" localSheetId="3" hidden="1">1</definedName>
    <definedName name="solver_rbv" localSheetId="4" hidden="1">1</definedName>
    <definedName name="solver_rbv" localSheetId="11" hidden="1">1</definedName>
    <definedName name="solver_rbv" localSheetId="12" hidden="1">1</definedName>
    <definedName name="solver_rbv" localSheetId="15" hidden="1">1</definedName>
    <definedName name="solver_rbv" localSheetId="16" hidden="1">1</definedName>
    <definedName name="solver_rbv" localSheetId="0" hidden="1">1</definedName>
    <definedName name="solver_rbv" localSheetId="1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bv" localSheetId="10" hidden="1">1</definedName>
    <definedName name="solver_red" localSheetId="5" hidden="1">0.000001</definedName>
    <definedName name="solver_red" localSheetId="6" hidden="1">0.000001</definedName>
    <definedName name="solver_red" localSheetId="9" hidden="1">0.000001</definedName>
    <definedName name="solver_red" localSheetId="10" hidden="1">0.000001</definedName>
    <definedName name="solver_rel1" localSheetId="13" hidden="1">2</definedName>
    <definedName name="solver_rel1" localSheetId="14" hidden="1">2</definedName>
    <definedName name="solver_rel1" localSheetId="3" hidden="1">4</definedName>
    <definedName name="solver_rel1" localSheetId="4" hidden="1">3</definedName>
    <definedName name="solver_rel1" localSheetId="11" hidden="1">2</definedName>
    <definedName name="solver_rel1" localSheetId="12" hidden="1">2</definedName>
    <definedName name="solver_rel1" localSheetId="15" hidden="1">2</definedName>
    <definedName name="solver_rel1" localSheetId="16" hidden="1">2</definedName>
    <definedName name="solver_rel1" localSheetId="0" hidden="1">1</definedName>
    <definedName name="solver_rel1" localSheetId="1" hidden="1">1</definedName>
    <definedName name="solver_rel1" localSheetId="5" hidden="1">4</definedName>
    <definedName name="solver_rel1" localSheetId="6" hidden="1">1</definedName>
    <definedName name="solver_rel1" localSheetId="7" hidden="1">1</definedName>
    <definedName name="solver_rel1" localSheetId="8" hidden="1">1</definedName>
    <definedName name="solver_rel1" localSheetId="9" hidden="1">4</definedName>
    <definedName name="solver_rel1" localSheetId="10" hidden="1">4</definedName>
    <definedName name="solver_rel2" localSheetId="13" hidden="1">2</definedName>
    <definedName name="solver_rel2" localSheetId="14" hidden="1">2</definedName>
    <definedName name="solver_rel2" localSheetId="3" hidden="1">3</definedName>
    <definedName name="solver_rel2" localSheetId="4" hidden="1">1</definedName>
    <definedName name="solver_rel2" localSheetId="11" hidden="1">1</definedName>
    <definedName name="solver_rel2" localSheetId="12" hidden="1">1</definedName>
    <definedName name="solver_rel2" localSheetId="15" hidden="1">2</definedName>
    <definedName name="solver_rel2" localSheetId="16" hidden="1">2</definedName>
    <definedName name="solver_rel2" localSheetId="0" hidden="1">1</definedName>
    <definedName name="solver_rel2" localSheetId="1" hidden="1">1</definedName>
    <definedName name="solver_rel2" localSheetId="5" hidden="1">1</definedName>
    <definedName name="solver_rel2" localSheetId="6" hidden="1">4</definedName>
    <definedName name="solver_rel2" localSheetId="7" hidden="1">3</definedName>
    <definedName name="solver_rel2" localSheetId="8" hidden="1">3</definedName>
    <definedName name="solver_rel2" localSheetId="9" hidden="1">3</definedName>
    <definedName name="solver_rel2" localSheetId="10" hidden="1">3</definedName>
    <definedName name="solver_rel3" localSheetId="3" hidden="1">1</definedName>
    <definedName name="solver_rel3" localSheetId="11" hidden="1">1</definedName>
    <definedName name="solver_rel3" localSheetId="12" hidden="1">3</definedName>
    <definedName name="solver_rel3" localSheetId="15" hidden="1">2</definedName>
    <definedName name="solver_rel3" localSheetId="16" hidden="1">2</definedName>
    <definedName name="solver_rel3" localSheetId="0" hidden="1">1</definedName>
    <definedName name="solver_rel3" localSheetId="1" hidden="1">1</definedName>
    <definedName name="solver_rel3" localSheetId="5" hidden="1">1</definedName>
    <definedName name="solver_rel3" localSheetId="6" hidden="1">1</definedName>
    <definedName name="solver_rel4" localSheetId="11" hidden="1">3</definedName>
    <definedName name="solver_rel4" localSheetId="12" hidden="1">1</definedName>
    <definedName name="solver_rel4" localSheetId="15" hidden="1">2</definedName>
    <definedName name="solver_rel4" localSheetId="16" hidden="1">2</definedName>
    <definedName name="solver_rel5" localSheetId="11" hidden="1">3</definedName>
    <definedName name="solver_rel5" localSheetId="15" hidden="1">2</definedName>
    <definedName name="solver_rel5" localSheetId="16" hidden="1">2</definedName>
    <definedName name="solver_reo" localSheetId="5" hidden="1">2</definedName>
    <definedName name="solver_reo" localSheetId="6" hidden="1">2</definedName>
    <definedName name="solver_reo" localSheetId="9" hidden="1">2</definedName>
    <definedName name="solver_reo" localSheetId="10" hidden="1">2</definedName>
    <definedName name="solver_rep" localSheetId="5" hidden="1">2</definedName>
    <definedName name="solver_rep" localSheetId="6" hidden="1">2</definedName>
    <definedName name="solver_rep" localSheetId="9" hidden="1">2</definedName>
    <definedName name="solver_rep" localSheetId="10" hidden="1">2</definedName>
    <definedName name="solver_rhs1" localSheetId="13" hidden="1">Output</definedName>
    <definedName name="solver_rhs1" localSheetId="14" hidden="1">'Big M (solved)'!$H$11:$H$12</definedName>
    <definedName name="solver_rhs1" localSheetId="3" hidden="1">"integer"</definedName>
    <definedName name="solver_rhs1" localSheetId="4" hidden="1">'MediaMix (solved)'!$I$12:$I$13</definedName>
    <definedName name="solver_rhs1" localSheetId="11" hidden="1">RequiredAmount</definedName>
    <definedName name="solver_rhs1" localSheetId="12" hidden="1">'Revised Super Grain (solved)'!$H$15</definedName>
    <definedName name="solver_rhs1" localSheetId="15" hidden="1">Demand</definedName>
    <definedName name="solver_rhs1" localSheetId="16" hidden="1">'Sellmore (solved)'!$D$30:$G$30</definedName>
    <definedName name="solver_rhs1" localSheetId="0" hidden="1">SuperGrain!$B$12</definedName>
    <definedName name="solver_rhs1" localSheetId="1" hidden="1">'SuperGrain(Solved)'!$G$6:$G$8</definedName>
    <definedName name="solver_rhs1" localSheetId="5" hidden="1">integer</definedName>
    <definedName name="solver_rhs1" localSheetId="6" hidden="1">'TBA Airlines (solved)'!$G$8</definedName>
    <definedName name="solver_rhs1" localSheetId="7" hidden="1">'Think-Big'!CapitalAvailable</definedName>
    <definedName name="solver_rhs1" localSheetId="8" hidden="1">'Think-Big (solved)'!$H$9:$H$12</definedName>
    <definedName name="solver_rhs1" localSheetId="9" hidden="1">"integer"</definedName>
    <definedName name="solver_rhs1" localSheetId="10" hidden="1">"integer"</definedName>
    <definedName name="solver_rhs2" localSheetId="13" hidden="1">OrderSize</definedName>
    <definedName name="solver_rhs2" localSheetId="14" hidden="1">'Big M (solved)'!$C$15:$E$15</definedName>
    <definedName name="solver_rhs2" localSheetId="3" hidden="1">MediaMix!$I$12:$I$13</definedName>
    <definedName name="solver_rhs2" localSheetId="4" hidden="1">'MediaMix (solved)'!$I$5:$I$11</definedName>
    <definedName name="solver_rhs2" localSheetId="11" hidden="1">BudgetAvailable</definedName>
    <definedName name="solver_rhs2" localSheetId="12" hidden="1">'Revised Super Grain (solved)'!$H$7:$H$8</definedName>
    <definedName name="solver_rhs2" localSheetId="15" hidden="1">1</definedName>
    <definedName name="solver_rhs2" localSheetId="16" hidden="1">'Sellmore (solved)'!$J$24:$J$27</definedName>
    <definedName name="solver_rhs2" localSheetId="0" hidden="1">SuperGrain!$G$6:$G$7</definedName>
    <definedName name="solver_rhs2" localSheetId="1" hidden="1">'SuperGrain(Solved)'!$G$6:$G$7</definedName>
    <definedName name="solver_rhs2" localSheetId="5" hidden="1">CapitalAvailable</definedName>
    <definedName name="solver_rhs2" localSheetId="6" hidden="1">"integer"</definedName>
    <definedName name="solver_rhs2" localSheetId="7" hidden="1">0</definedName>
    <definedName name="solver_rhs2" localSheetId="8" hidden="1">0</definedName>
    <definedName name="solver_rhs2" localSheetId="9" hidden="1">MinimumNeeded</definedName>
    <definedName name="solver_rhs2" localSheetId="10" hidden="1">'Union Airways (solved)'!$J$8:$J$17</definedName>
    <definedName name="solver_rhs3" localSheetId="3" hidden="1">MediaMix!$I$5:$I$11</definedName>
    <definedName name="solver_rhs3" localSheetId="11" hidden="1">MaxTVSpots</definedName>
    <definedName name="solver_rhs3" localSheetId="12" hidden="1">'Revised Super Grain (solved)'!$H$11:$H$12</definedName>
    <definedName name="solver_rhs3" localSheetId="15" hidden="1">Supply</definedName>
    <definedName name="solver_rhs3" localSheetId="16" hidden="1">0</definedName>
    <definedName name="solver_rhs3" localSheetId="0" hidden="1">SuperGrain!$G$6:$G$7</definedName>
    <definedName name="solver_rhs3" localSheetId="1" hidden="1">'SuperGrain(Solved)'!#REF!</definedName>
    <definedName name="solver_rhs3" localSheetId="5" hidden="1">MaxSmallAirplanes</definedName>
    <definedName name="solver_rhs3" localSheetId="6" hidden="1">'TBA Airlines (solved)'!$C$14</definedName>
    <definedName name="solver_rhs4" localSheetId="11" hidden="1">MinimumAcceptable</definedName>
    <definedName name="solver_rhs4" localSheetId="12" hidden="1">'Revised Super Grain (solved)'!$C$21</definedName>
    <definedName name="solver_rhs4" localSheetId="15" hidden="1">0</definedName>
    <definedName name="solver_rhs4" localSheetId="16" hidden="1">0</definedName>
    <definedName name="solver_rhs5" localSheetId="11" hidden="1">MinimumAcceptable</definedName>
    <definedName name="solver_rhs5" localSheetId="15" hidden="1">0</definedName>
    <definedName name="solver_rhs5" localSheetId="16" hidden="1">0</definedName>
    <definedName name="solver_rlx" localSheetId="13" hidden="1">2</definedName>
    <definedName name="solver_rlx" localSheetId="14" hidden="1">2</definedName>
    <definedName name="solver_rlx" localSheetId="3" hidden="1">2</definedName>
    <definedName name="solver_rlx" localSheetId="4" hidden="1">2</definedName>
    <definedName name="solver_rlx" localSheetId="11" hidden="1">2</definedName>
    <definedName name="solver_rlx" localSheetId="12" hidden="1">2</definedName>
    <definedName name="solver_rlx" localSheetId="15" hidden="1">2</definedName>
    <definedName name="solver_rlx" localSheetId="16" hidden="1">2</definedName>
    <definedName name="solver_rlx" localSheetId="0" hidden="1">2</definedName>
    <definedName name="solver_rlx" localSheetId="1" hidden="1">2</definedName>
    <definedName name="solver_rlx" localSheetId="5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lx" localSheetId="10" hidden="1">2</definedName>
    <definedName name="solver_rsd" localSheetId="13" hidden="1">0</definedName>
    <definedName name="solver_rsd" localSheetId="14" hidden="1">0</definedName>
    <definedName name="solver_rsd" localSheetId="3" hidden="1">0</definedName>
    <definedName name="solver_rsd" localSheetId="4" hidden="1">0</definedName>
    <definedName name="solver_rsd" localSheetId="11" hidden="1">0</definedName>
    <definedName name="solver_rsd" localSheetId="12" hidden="1">0</definedName>
    <definedName name="solver_rsd" localSheetId="15" hidden="1">0</definedName>
    <definedName name="solver_rsd" localSheetId="16" hidden="1">0</definedName>
    <definedName name="solver_rsd" localSheetId="0" hidden="1">0</definedName>
    <definedName name="solver_rsd" localSheetId="1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0" hidden="1">0</definedName>
    <definedName name="solver_scl" localSheetId="13" hidden="1">2</definedName>
    <definedName name="solver_scl" localSheetId="14" hidden="1">2</definedName>
    <definedName name="solver_scl" localSheetId="3" hidden="1">1</definedName>
    <definedName name="solver_scl" localSheetId="4" hidden="1">1</definedName>
    <definedName name="solver_scl" localSheetId="11" hidden="1">2</definedName>
    <definedName name="solver_scl" localSheetId="12" hidden="1">2</definedName>
    <definedName name="solver_scl" localSheetId="15" hidden="1">2</definedName>
    <definedName name="solver_scl" localSheetId="16" hidden="1">2</definedName>
    <definedName name="solver_scl" localSheetId="0" hidden="1">1</definedName>
    <definedName name="solver_scl" localSheetId="1" hidden="1">2</definedName>
    <definedName name="solver_scl" localSheetId="5" hidden="1">2</definedName>
    <definedName name="solver_scl" localSheetId="6" hidden="1">2</definedName>
    <definedName name="solver_scl" localSheetId="7" hidden="1">2</definedName>
    <definedName name="solver_scl" localSheetId="8" hidden="1">2</definedName>
    <definedName name="solver_scl" localSheetId="9" hidden="1">2</definedName>
    <definedName name="solver_scl" localSheetId="10" hidden="1">2</definedName>
    <definedName name="solver_sho" localSheetId="13" hidden="1">2</definedName>
    <definedName name="solver_sho" localSheetId="14" hidden="1">2</definedName>
    <definedName name="solver_sho" localSheetId="3" hidden="1">2</definedName>
    <definedName name="solver_sho" localSheetId="4" hidden="1">2</definedName>
    <definedName name="solver_sho" localSheetId="11" hidden="1">2</definedName>
    <definedName name="solver_sho" localSheetId="12" hidden="1">2</definedName>
    <definedName name="solver_sho" localSheetId="15" hidden="1">2</definedName>
    <definedName name="solver_sho" localSheetId="16" hidden="1">2</definedName>
    <definedName name="solver_sho" localSheetId="0" hidden="1">2</definedName>
    <definedName name="solver_sho" localSheetId="1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0" hidden="1">2</definedName>
    <definedName name="solver_ssz" localSheetId="13" hidden="1">100</definedName>
    <definedName name="solver_ssz" localSheetId="14" hidden="1">100</definedName>
    <definedName name="solver_ssz" localSheetId="3" hidden="1">100</definedName>
    <definedName name="solver_ssz" localSheetId="4" hidden="1">100</definedName>
    <definedName name="solver_ssz" localSheetId="11" hidden="1">100</definedName>
    <definedName name="solver_ssz" localSheetId="12" hidden="1">100</definedName>
    <definedName name="solver_ssz" localSheetId="15" hidden="1">100</definedName>
    <definedName name="solver_ssz" localSheetId="16" hidden="1">100</definedName>
    <definedName name="solver_ssz" localSheetId="0" hidden="1">100</definedName>
    <definedName name="solver_ssz" localSheetId="1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0" hidden="1">100</definedName>
    <definedName name="solver_std" localSheetId="9" hidden="1">1</definedName>
    <definedName name="solver_std" localSheetId="10" hidden="1">1</definedName>
    <definedName name="solver_tim" localSheetId="13" hidden="1">100</definedName>
    <definedName name="solver_tim" localSheetId="14" hidden="1">100</definedName>
    <definedName name="solver_tim" localSheetId="3" hidden="1">2147483647</definedName>
    <definedName name="solver_tim" localSheetId="4" hidden="1">2147483647</definedName>
    <definedName name="solver_tim" localSheetId="11" hidden="1">100</definedName>
    <definedName name="solver_tim" localSheetId="12" hidden="1">100</definedName>
    <definedName name="solver_tim" localSheetId="15" hidden="1">100</definedName>
    <definedName name="solver_tim" localSheetId="16" hidden="1">100</definedName>
    <definedName name="solver_tim" localSheetId="0" hidden="1">2147483647</definedName>
    <definedName name="solver_tim" localSheetId="1" hidden="1">100</definedName>
    <definedName name="solver_tim" localSheetId="5" hidden="1">100</definedName>
    <definedName name="solver_tim" localSheetId="6" hidden="1">100</definedName>
    <definedName name="solver_tim" localSheetId="7" hidden="1">100</definedName>
    <definedName name="solver_tim" localSheetId="8" hidden="1">100</definedName>
    <definedName name="solver_tim" localSheetId="9" hidden="1">100</definedName>
    <definedName name="solver_tim" localSheetId="10" hidden="1">100</definedName>
    <definedName name="solver_tmp" localSheetId="5" hidden="1">0</definedName>
    <definedName name="solver_tmp" localSheetId="6" hidden="1">0</definedName>
    <definedName name="solver_tmp" localSheetId="7" hidden="1">0</definedName>
    <definedName name="solver_tmp" localSheetId="8" hidden="1">0</definedName>
    <definedName name="solver_tmp" localSheetId="9" hidden="1">0</definedName>
    <definedName name="solver_tmp" localSheetId="10" hidden="1">0</definedName>
    <definedName name="solver_tol" localSheetId="13" hidden="1">0.05</definedName>
    <definedName name="solver_tol" localSheetId="14" hidden="1">0.05</definedName>
    <definedName name="solver_tol" localSheetId="3" hidden="1">0.01</definedName>
    <definedName name="solver_tol" localSheetId="4" hidden="1">0.01</definedName>
    <definedName name="solver_tol" localSheetId="11" hidden="1">0.05</definedName>
    <definedName name="solver_tol" localSheetId="12" hidden="1">0.05</definedName>
    <definedName name="solver_tol" localSheetId="15" hidden="1">0.05</definedName>
    <definedName name="solver_tol" localSheetId="16" hidden="1">0.05</definedName>
    <definedName name="solver_tol" localSheetId="0" hidden="1">0.01</definedName>
    <definedName name="solver_tol" localSheetId="1" hidden="1">0.05</definedName>
    <definedName name="solver_tol" localSheetId="5" hidden="1">0.05</definedName>
    <definedName name="solver_tol" localSheetId="6" hidden="1">0.05</definedName>
    <definedName name="solver_tol" localSheetId="7" hidden="1">0.05</definedName>
    <definedName name="solver_tol" localSheetId="8" hidden="1">0.05</definedName>
    <definedName name="solver_tol" localSheetId="9" hidden="1">0</definedName>
    <definedName name="solver_tol" localSheetId="10" hidden="1">0</definedName>
    <definedName name="solver_typ" localSheetId="13" hidden="1">2</definedName>
    <definedName name="solver_typ" localSheetId="14" hidden="1">2</definedName>
    <definedName name="solver_typ" localSheetId="3" hidden="1">1</definedName>
    <definedName name="solver_typ" localSheetId="4" hidden="1">1</definedName>
    <definedName name="solver_typ" localSheetId="11" hidden="1">1</definedName>
    <definedName name="solver_typ" localSheetId="12" hidden="1">1</definedName>
    <definedName name="solver_typ" localSheetId="15" hidden="1">2</definedName>
    <definedName name="solver_typ" localSheetId="16" hidden="1">2</definedName>
    <definedName name="solver_typ" localSheetId="0" hidden="1">1</definedName>
    <definedName name="solver_typ" localSheetId="1" hidden="1">1</definedName>
    <definedName name="solver_typ" localSheetId="5" hidden="1">1</definedName>
    <definedName name="solver_typ" localSheetId="6" hidden="1">1</definedName>
    <definedName name="solver_typ" localSheetId="7" hidden="1">1</definedName>
    <definedName name="solver_typ" localSheetId="8" hidden="1">1</definedName>
    <definedName name="solver_typ" localSheetId="9" hidden="1">2</definedName>
    <definedName name="solver_typ" localSheetId="10" hidden="1">2</definedName>
    <definedName name="solver_val" localSheetId="13" hidden="1">0</definedName>
    <definedName name="solver_val" localSheetId="14" hidden="1">0</definedName>
    <definedName name="solver_val" localSheetId="3" hidden="1">0</definedName>
    <definedName name="solver_val" localSheetId="4" hidden="1">0</definedName>
    <definedName name="solver_val" localSheetId="11" hidden="1">0</definedName>
    <definedName name="solver_val" localSheetId="12" hidden="1">0</definedName>
    <definedName name="solver_val" localSheetId="15" hidden="1">0</definedName>
    <definedName name="solver_val" localSheetId="16" hidden="1">0</definedName>
    <definedName name="solver_val" localSheetId="0" hidden="1">0</definedName>
    <definedName name="solver_val" localSheetId="1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0" hidden="1">0</definedName>
    <definedName name="solver_ver" localSheetId="13" hidden="1">3</definedName>
    <definedName name="solver_ver" localSheetId="14" hidden="1">3</definedName>
    <definedName name="solver_ver" localSheetId="3" hidden="1">2</definedName>
    <definedName name="solver_ver" localSheetId="4" hidden="1">3</definedName>
    <definedName name="solver_ver" localSheetId="11" hidden="1">3</definedName>
    <definedName name="solver_ver" localSheetId="12" hidden="1">3</definedName>
    <definedName name="solver_ver" localSheetId="15" hidden="1">3</definedName>
    <definedName name="solver_ver" localSheetId="16" hidden="1">3</definedName>
    <definedName name="solver_ver" localSheetId="0" hidden="1">3</definedName>
    <definedName name="solver_ver" localSheetId="1" hidden="1">2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  <definedName name="solver_ver" localSheetId="10" hidden="1">3</definedName>
    <definedName name="Supply" localSheetId="16">'Sellmore (solved)'!$J$24:$J$27</definedName>
    <definedName name="Supply">Sellmore!$J$24:$J$27</definedName>
    <definedName name="TotalAssigned" localSheetId="16">'Sellmore (solved)'!$D$28:$G$28</definedName>
    <definedName name="TotalAssigned">Sellmore!$D$28:$G$28</definedName>
    <definedName name="TotalAssignments" localSheetId="16">'Sellmore (solved)'!$H$24:$H$27</definedName>
    <definedName name="TotalAssignments">Sellmore!$H$24:$H$27</definedName>
    <definedName name="TotalCost" localSheetId="13">'Big M'!$H$15</definedName>
    <definedName name="TotalCost" localSheetId="14">'Big M (solved)'!$H$15</definedName>
    <definedName name="TotalCost" localSheetId="15">Sellmore!$J$30</definedName>
    <definedName name="TotalCost" localSheetId="16">'Sellmore (solved)'!$J$30</definedName>
    <definedName name="TotalCost" localSheetId="10">'Union Airways (solved)'!$J$21</definedName>
    <definedName name="TotalCost">'Union Airways'!$J$21</definedName>
    <definedName name="TotalExposures" localSheetId="12">'Revised Super Grain (solved)'!$H$19</definedName>
    <definedName name="TotalExposures">'Revised Super Grain'!$H$19</definedName>
    <definedName name="TotalNPV" localSheetId="8">'Think-Big (solved)'!$H$16</definedName>
    <definedName name="TotalNPV">'Think-Big'!$H$16</definedName>
    <definedName name="TotalProfit" localSheetId="6">'TBA Airlines (solved)'!$G$12</definedName>
    <definedName name="TotalProfit">'TBA Airlines'!$G$12</definedName>
    <definedName name="TotalReached" localSheetId="12">'Revised Super Grain (solved)'!$F$11:$F$12</definedName>
    <definedName name="TotalReached">'Revised Super Grain'!$F$11:$F$12</definedName>
    <definedName name="TotalRedeemed" localSheetId="12">'Revised Super Grain (solved)'!$F$15</definedName>
    <definedName name="TotalRedeemed">'Revised Super Grain'!$F$15</definedName>
    <definedName name="TotalShippedOut" localSheetId="14">'Big M (solved)'!$F$11:$F$12</definedName>
    <definedName name="TotalShippedOut">'Big M'!$F$11:$F$12</definedName>
    <definedName name="TotalToCustomer" localSheetId="14">'Big M (solved)'!$C$13:$E$13</definedName>
    <definedName name="TotalToCustomer">'Big M'!$C$13:$E$13</definedName>
    <definedName name="TotalWorking" localSheetId="10">'Union Airways (solved)'!$H$8:$H$17</definedName>
    <definedName name="TotalWorking">'Union Airways'!$H$8:$H$17</definedName>
    <definedName name="TVSpots" localSheetId="12">'Revised Super Grain (solved)'!$C$19</definedName>
    <definedName name="TVSpots">'Revised Super Grain'!$C$19</definedName>
    <definedName name="UnitProfit" localSheetId="6">'TBA Airlines (solved)'!$C$4:$D$4</definedName>
    <definedName name="UnitProfit">'TBA Airlines'!$C$4:$D$4</definedName>
    <definedName name="UnitsShipped" localSheetId="14">'Big M (solved)'!$C$11:$E$12</definedName>
    <definedName name="UnitsShipped">'Big M'!$C$11:$E$12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49" l="1"/>
  <c r="E8" i="49"/>
  <c r="E6" i="49"/>
  <c r="G11" i="49"/>
  <c r="G5" i="50"/>
  <c r="G10" i="2"/>
  <c r="E7" i="2"/>
  <c r="E6" i="2"/>
  <c r="E28" i="63"/>
  <c r="F28" i="63"/>
  <c r="G28" i="63"/>
  <c r="D28" i="63"/>
  <c r="H25" i="63"/>
  <c r="H26" i="63"/>
  <c r="H27" i="63"/>
  <c r="H24" i="63"/>
  <c r="H15" i="62"/>
  <c r="H9" i="57"/>
  <c r="H10" i="57"/>
  <c r="H11" i="57"/>
  <c r="H12" i="57"/>
  <c r="H13" i="57"/>
  <c r="H14" i="57"/>
  <c r="H15" i="57"/>
  <c r="H16" i="57"/>
  <c r="H17" i="57"/>
  <c r="H8" i="57"/>
  <c r="J21" i="57"/>
  <c r="C13" i="62"/>
  <c r="F12" i="62"/>
  <c r="F11" i="62"/>
  <c r="F15" i="60"/>
  <c r="F12" i="60"/>
  <c r="F11" i="60"/>
  <c r="F8" i="60"/>
  <c r="F7" i="60"/>
  <c r="H19" i="60"/>
  <c r="D13" i="62"/>
  <c r="E13" i="62"/>
  <c r="E8" i="55"/>
  <c r="G12" i="55"/>
  <c r="G11" i="50"/>
  <c r="G10" i="50"/>
  <c r="D15" i="63"/>
  <c r="J30" i="63" s="1"/>
  <c r="H16" i="56"/>
  <c r="F10" i="56"/>
  <c r="F9" i="56"/>
  <c r="G13" i="50"/>
  <c r="G12" i="50"/>
  <c r="G9" i="50"/>
  <c r="G7" i="50"/>
  <c r="G8" i="50"/>
  <c r="G6" i="50"/>
  <c r="G4" i="50"/>
  <c r="G28" i="65"/>
  <c r="F28" i="65"/>
  <c r="E28" i="65"/>
  <c r="D28" i="65"/>
  <c r="H27" i="65"/>
  <c r="H26" i="65"/>
  <c r="H25" i="65"/>
  <c r="H24" i="65"/>
  <c r="G18" i="65"/>
  <c r="F18" i="65"/>
  <c r="E18" i="65"/>
  <c r="D18" i="65"/>
  <c r="G17" i="65"/>
  <c r="F17" i="65"/>
  <c r="E17" i="65"/>
  <c r="D17" i="65"/>
  <c r="G16" i="65"/>
  <c r="F16" i="65"/>
  <c r="E16" i="65"/>
  <c r="D16" i="65"/>
  <c r="G15" i="65"/>
  <c r="F15" i="65"/>
  <c r="E15" i="65"/>
  <c r="D15" i="65"/>
  <c r="J30" i="65" s="1"/>
  <c r="H15" i="64"/>
  <c r="E13" i="64"/>
  <c r="D13" i="64"/>
  <c r="C13" i="64"/>
  <c r="F12" i="64"/>
  <c r="F11" i="64"/>
  <c r="G18" i="63"/>
  <c r="F18" i="63"/>
  <c r="E18" i="63"/>
  <c r="D18" i="63"/>
  <c r="G17" i="63"/>
  <c r="F17" i="63"/>
  <c r="E17" i="63"/>
  <c r="D17" i="63"/>
  <c r="G16" i="63"/>
  <c r="F16" i="63"/>
  <c r="E16" i="63"/>
  <c r="D16" i="63"/>
  <c r="G15" i="63"/>
  <c r="F15" i="63"/>
  <c r="E15" i="63"/>
  <c r="H19" i="61"/>
  <c r="F15" i="61"/>
  <c r="F12" i="61"/>
  <c r="F11" i="61"/>
  <c r="F8" i="61"/>
  <c r="F7" i="61"/>
  <c r="J21" i="59"/>
  <c r="H17" i="59"/>
  <c r="H16" i="59"/>
  <c r="H15" i="59"/>
  <c r="H14" i="59"/>
  <c r="H13" i="59"/>
  <c r="H12" i="59"/>
  <c r="H11" i="59"/>
  <c r="H10" i="59"/>
  <c r="H9" i="59"/>
  <c r="H8" i="59"/>
  <c r="F12" i="56"/>
  <c r="F11" i="56"/>
  <c r="H16" i="54"/>
  <c r="F12" i="54"/>
  <c r="F11" i="54"/>
  <c r="F10" i="54"/>
  <c r="F9" i="54"/>
  <c r="E8" i="53"/>
  <c r="G12" i="53"/>
  <c r="G13" i="52"/>
  <c r="G12" i="52"/>
  <c r="G11" i="52"/>
  <c r="G10" i="52"/>
  <c r="G9" i="52"/>
  <c r="G8" i="52"/>
  <c r="G7" i="52"/>
  <c r="G6" i="52"/>
  <c r="G5" i="52"/>
  <c r="G4" i="52"/>
</calcChain>
</file>

<file path=xl/sharedStrings.xml><?xml version="1.0" encoding="utf-8"?>
<sst xmlns="http://schemas.openxmlformats.org/spreadsheetml/2006/main" count="788" uniqueCount="250">
  <si>
    <t>Total</t>
  </si>
  <si>
    <t>Supply</t>
  </si>
  <si>
    <t>Demand</t>
  </si>
  <si>
    <t>Assignments</t>
  </si>
  <si>
    <t>Total Assigned</t>
  </si>
  <si>
    <t>Center</t>
  </si>
  <si>
    <t>Budget</t>
  </si>
  <si>
    <t>Spent</t>
  </si>
  <si>
    <t>Max TV Spots</t>
  </si>
  <si>
    <t>Total Exposures</t>
  </si>
  <si>
    <t>Number of Ads</t>
  </si>
  <si>
    <t>Available</t>
  </si>
  <si>
    <t>Magazine Ads</t>
  </si>
  <si>
    <t>SS Ads</t>
  </si>
  <si>
    <t>Ad Budget</t>
  </si>
  <si>
    <t>Planning Budget</t>
  </si>
  <si>
    <t>(thousands)</t>
  </si>
  <si>
    <t>Cost per Ad ($thousands)</t>
  </si>
  <si>
    <t>TV Spots</t>
  </si>
  <si>
    <t>Exposures per Ad</t>
  </si>
  <si>
    <t>Total Profit</t>
  </si>
  <si>
    <t>Minimum</t>
  </si>
  <si>
    <t>Total Cost</t>
  </si>
  <si>
    <t>&gt;=</t>
  </si>
  <si>
    <t>&lt;=</t>
  </si>
  <si>
    <t>8am-4pm</t>
  </si>
  <si>
    <t>4pm-midnight</t>
  </si>
  <si>
    <t>Cost per Shift</t>
  </si>
  <si>
    <t>Working</t>
  </si>
  <si>
    <t>Needed</t>
  </si>
  <si>
    <t>Cost</t>
  </si>
  <si>
    <t>Shipping Cost</t>
  </si>
  <si>
    <t>Customer 1</t>
  </si>
  <si>
    <t>Customer 2</t>
  </si>
  <si>
    <t>Customer 3</t>
  </si>
  <si>
    <t>Factory 1</t>
  </si>
  <si>
    <t>Factory 2</t>
  </si>
  <si>
    <t>Output</t>
  </si>
  <si>
    <t>Shipped</t>
  </si>
  <si>
    <t>Units Shipped</t>
  </si>
  <si>
    <t>Out</t>
  </si>
  <si>
    <t>=</t>
  </si>
  <si>
    <t>Total To Customer</t>
  </si>
  <si>
    <t>Order Size</t>
  </si>
  <si>
    <t>R</t>
  </si>
  <si>
    <t>Decision Variables</t>
  </si>
  <si>
    <t>Advertising Media</t>
  </si>
  <si>
    <t>Number of Potential Customers Reached</t>
  </si>
  <si>
    <t>Cost ($) per Advertisement</t>
  </si>
  <si>
    <t>Maximum Times Available per Month*</t>
  </si>
  <si>
    <t>Exposure Quality Units</t>
  </si>
  <si>
    <r>
      <t>Daily newspaper (full page), </t>
    </r>
    <r>
      <rPr>
        <i/>
        <sz val="10"/>
        <color rgb="FF3F3F3F"/>
        <rFont val="Arial"/>
        <family val="2"/>
      </rPr>
      <t>The Morning Journal</t>
    </r>
  </si>
  <si>
    <r>
      <t>Sunday newspaper magazine ( 12 page color), </t>
    </r>
    <r>
      <rPr>
        <i/>
        <sz val="10"/>
        <color rgb="FF3F3F3F"/>
        <rFont val="Arial"/>
        <family val="2"/>
      </rPr>
      <t>The Sunday Press</t>
    </r>
  </si>
  <si>
    <t>Choice</t>
  </si>
  <si>
    <t>Daytime TV (1 min), station WACKY</t>
  </si>
  <si>
    <t>Evening TV (30 sec), station WACKY</t>
  </si>
  <si>
    <t>Radio, 8:00 a.m. or 5:00 p.m. news (30 sec), station WINN</t>
  </si>
  <si>
    <t>Media DTV</t>
  </si>
  <si>
    <t>Media ETV</t>
  </si>
  <si>
    <t>Media DN</t>
  </si>
  <si>
    <t>Media EN</t>
  </si>
  <si>
    <t>Media R</t>
  </si>
  <si>
    <t>Total Budget</t>
  </si>
  <si>
    <t>Television Budget</t>
  </si>
  <si>
    <t>Television Ads</t>
  </si>
  <si>
    <t>Customer Reach</t>
  </si>
  <si>
    <t>DTV</t>
  </si>
  <si>
    <t>ETV</t>
  </si>
  <si>
    <t>DN</t>
  </si>
  <si>
    <t>EN</t>
  </si>
  <si>
    <t>Formula</t>
  </si>
  <si>
    <t>Constraint</t>
  </si>
  <si>
    <t>Advertising Media Alternatives for Kehowee Lake Development Corporation</t>
  </si>
  <si>
    <t>Objective Function (Quality Ratings)</t>
  </si>
  <si>
    <t>•Exposure Quality Formula:</t>
  </si>
  <si>
    <t>•Max 65DTV + 90ETV + 40DN + 60SN +20R</t>
  </si>
  <si>
    <t>•DTV&lt;=15</t>
  </si>
  <si>
    <t>•ETV&lt;=10</t>
  </si>
  <si>
    <t>•DN&lt;=25</t>
  </si>
  <si>
    <t>•SN&lt;=4</t>
  </si>
  <si>
    <t>•R&lt;=30</t>
  </si>
  <si>
    <t>•1500DTV +3000ETV+400DN+1000SN+100R &lt;= 30,000 (Budget)</t>
  </si>
  <si>
    <t>•DTV +ETV &gt;=10   (TV restriction1)</t>
  </si>
  <si>
    <t>•1500DTV +3000ETV &lt;= 18,000  (TV restriction2)</t>
  </si>
  <si>
    <t>•1000DTV +2000ETV+1500DN+2500SN+300R&gt;= 50,000 (customers reached)</t>
  </si>
  <si>
    <t>Constraint 
Variable</t>
  </si>
  <si>
    <t>Maximum Small Airplanes</t>
  </si>
  <si>
    <t>Number Purchased</t>
  </si>
  <si>
    <t>C4:D4</t>
  </si>
  <si>
    <t>UnitProfit</t>
  </si>
  <si>
    <t>($millions)</t>
  </si>
  <si>
    <t>Large Airplane</t>
  </si>
  <si>
    <t>Small Airplane</t>
  </si>
  <si>
    <t>G12</t>
  </si>
  <si>
    <t>TotalProfit</t>
  </si>
  <si>
    <t>C12</t>
  </si>
  <si>
    <t>SmallAirplanes</t>
  </si>
  <si>
    <t>C12:D12</t>
  </si>
  <si>
    <t>NumberPurchased</t>
  </si>
  <si>
    <t>Capital ($millions)</t>
  </si>
  <si>
    <t>C14</t>
  </si>
  <si>
    <t>MaxSmallAirplanes</t>
  </si>
  <si>
    <t>Capital Per Unit Purchased</t>
  </si>
  <si>
    <t>E8</t>
  </si>
  <si>
    <t>CapitalSpent</t>
  </si>
  <si>
    <t>Capital</t>
  </si>
  <si>
    <t>C8:D8</t>
  </si>
  <si>
    <t>CapitalPerUnitPurchased</t>
  </si>
  <si>
    <t>G8</t>
  </si>
  <si>
    <t>Capital Available</t>
  </si>
  <si>
    <t>Unit Profit ($millions)</t>
  </si>
  <si>
    <t>Cells</t>
  </si>
  <si>
    <t>Range Name</t>
  </si>
  <si>
    <t>TBA Airlines Airplane Purchasing Problem</t>
  </si>
  <si>
    <t>Think-Big Development Co. Capital Budgeting Problem</t>
  </si>
  <si>
    <t>Office</t>
  </si>
  <si>
    <t>Shopping</t>
  </si>
  <si>
    <t>Building</t>
  </si>
  <si>
    <t>Hotel</t>
  </si>
  <si>
    <t>Net Present Value</t>
  </si>
  <si>
    <t>CapitalAvailable</t>
  </si>
  <si>
    <t>H9:H12</t>
  </si>
  <si>
    <t>Cumulative</t>
  </si>
  <si>
    <t>CapitalRequired</t>
  </si>
  <si>
    <t>C9:E12</t>
  </si>
  <si>
    <t>F9:F12</t>
  </si>
  <si>
    <t>Cumulative Capital Required ($millions)</t>
  </si>
  <si>
    <t>ParticipationShare</t>
  </si>
  <si>
    <t>C16:E16</t>
  </si>
  <si>
    <t>Now</t>
  </si>
  <si>
    <t>NetPresentValue</t>
  </si>
  <si>
    <t>C5:E5</t>
  </si>
  <si>
    <t>End of Year 1</t>
  </si>
  <si>
    <t>TotalNPV</t>
  </si>
  <si>
    <t>H16</t>
  </si>
  <si>
    <t>End of Year 2</t>
  </si>
  <si>
    <t>End of Year 3</t>
  </si>
  <si>
    <t>Total NPV</t>
  </si>
  <si>
    <t>Participation Share</t>
  </si>
  <si>
    <t>Union Airways Personnel Scheduling Problem</t>
  </si>
  <si>
    <t>6am-2pm</t>
  </si>
  <si>
    <t>Noon-8pm</t>
  </si>
  <si>
    <t>10pm-6am</t>
  </si>
  <si>
    <t>Shift</t>
  </si>
  <si>
    <t>CostPerShift</t>
  </si>
  <si>
    <t>C5:G5</t>
  </si>
  <si>
    <t>MinimumNeeded</t>
  </si>
  <si>
    <t>J8:J17</t>
  </si>
  <si>
    <t>NumberWorking</t>
  </si>
  <si>
    <t>C21:G21</t>
  </si>
  <si>
    <t>Time Period</t>
  </si>
  <si>
    <t>Shift Works Time Period? (1=yes, 0=no)</t>
  </si>
  <si>
    <t>ShiftWorksTimePeriod</t>
  </si>
  <si>
    <t>C8:G17</t>
  </si>
  <si>
    <t>6am-8am</t>
  </si>
  <si>
    <t>TotalCost</t>
  </si>
  <si>
    <t>J21</t>
  </si>
  <si>
    <t>8am-10am</t>
  </si>
  <si>
    <t>TotalWorking</t>
  </si>
  <si>
    <t>H8:H17</t>
  </si>
  <si>
    <t>10am- 12pm</t>
  </si>
  <si>
    <t>12pm-2pm</t>
  </si>
  <si>
    <t>2pm-4pm</t>
  </si>
  <si>
    <t>4pm-6pm</t>
  </si>
  <si>
    <t>6pm-8pm</t>
  </si>
  <si>
    <t>8pm-10pm</t>
  </si>
  <si>
    <t>10pm-12am</t>
  </si>
  <si>
    <t>12am-6am</t>
  </si>
  <si>
    <t>Number Working</t>
  </si>
  <si>
    <t>Super Grain Corp. Advertising-Mix Problem</t>
  </si>
  <si>
    <t>BudgetAvailable</t>
  </si>
  <si>
    <t>H7:H8</t>
  </si>
  <si>
    <t>BudgetSpent</t>
  </si>
  <si>
    <t>F7:F8</t>
  </si>
  <si>
    <t>Budget Spent</t>
  </si>
  <si>
    <t>Budget Available</t>
  </si>
  <si>
    <t>CostPerAd</t>
  </si>
  <si>
    <t>C7:E8</t>
  </si>
  <si>
    <t>CouponRedemptionPerAd</t>
  </si>
  <si>
    <t>C15:E15</t>
  </si>
  <si>
    <t>ExposuresPerAd</t>
  </si>
  <si>
    <t>C4:E4</t>
  </si>
  <si>
    <t>MaxTVSpots</t>
  </si>
  <si>
    <t>C21</t>
  </si>
  <si>
    <t>Number Reached per Ad (millions)</t>
  </si>
  <si>
    <t>Total Reached</t>
  </si>
  <si>
    <t>Minimum Acceptable</t>
  </si>
  <si>
    <t>MinimumAcceptable</t>
  </si>
  <si>
    <t>H11:H12</t>
  </si>
  <si>
    <t>Young Children</t>
  </si>
  <si>
    <t>NumberOfAds</t>
  </si>
  <si>
    <t>C19:E19</t>
  </si>
  <si>
    <t>Parents of Young Children</t>
  </si>
  <si>
    <t>NumberReachedPerAd</t>
  </si>
  <si>
    <t>C11:E12</t>
  </si>
  <si>
    <t>RequiredAmount</t>
  </si>
  <si>
    <t>H15</t>
  </si>
  <si>
    <t>Total Redeemed</t>
  </si>
  <si>
    <t>Required Amount</t>
  </si>
  <si>
    <t>TotalExposures</t>
  </si>
  <si>
    <t>H19</t>
  </si>
  <si>
    <t>Coupon Redemption per Ad</t>
  </si>
  <si>
    <t>TotalReached</t>
  </si>
  <si>
    <t>F11:F12</t>
  </si>
  <si>
    <t>($thousands)</t>
  </si>
  <si>
    <t>TotalRedeemed</t>
  </si>
  <si>
    <t>F15</t>
  </si>
  <si>
    <t>TVSpots</t>
  </si>
  <si>
    <t>C19</t>
  </si>
  <si>
    <t>Maximum TV Spots</t>
  </si>
  <si>
    <t>Big M Company Distribution Problem</t>
  </si>
  <si>
    <t>(per Lathe)</t>
  </si>
  <si>
    <t>OrderSize</t>
  </si>
  <si>
    <t>ShippingCost</t>
  </si>
  <si>
    <t>C5:E6</t>
  </si>
  <si>
    <t>TotalShippedOut</t>
  </si>
  <si>
    <t>TotalToCustomer</t>
  </si>
  <si>
    <t>C13:E13</t>
  </si>
  <si>
    <t>UnitsShipped</t>
  </si>
  <si>
    <t>Sellmore Co. Assignment Problem</t>
  </si>
  <si>
    <t>Task</t>
  </si>
  <si>
    <t>Required Time</t>
  </si>
  <si>
    <t>Word</t>
  </si>
  <si>
    <t>Hourly</t>
  </si>
  <si>
    <t>(Hours)</t>
  </si>
  <si>
    <t>Processing</t>
  </si>
  <si>
    <t>Graphics</t>
  </si>
  <si>
    <t>Packets</t>
  </si>
  <si>
    <t>Registrations</t>
  </si>
  <si>
    <t>Wage</t>
  </si>
  <si>
    <t>Assignment</t>
  </si>
  <si>
    <t>D24:G27</t>
  </si>
  <si>
    <t>Ann</t>
  </si>
  <si>
    <t>D15:G18</t>
  </si>
  <si>
    <t>Assignee</t>
  </si>
  <si>
    <t>Ian</t>
  </si>
  <si>
    <t>D30:G30</t>
  </si>
  <si>
    <t>Joan</t>
  </si>
  <si>
    <t>HourlyWage</t>
  </si>
  <si>
    <t>I6:I9</t>
  </si>
  <si>
    <t>Sean</t>
  </si>
  <si>
    <t>RequiredTime</t>
  </si>
  <si>
    <t>D6:G9</t>
  </si>
  <si>
    <t>J24:J27</t>
  </si>
  <si>
    <t>TotalAssigned</t>
  </si>
  <si>
    <t>D28:G28</t>
  </si>
  <si>
    <t>TotalAssignments</t>
  </si>
  <si>
    <t>H24:H27</t>
  </si>
  <si>
    <t>J30</t>
  </si>
  <si>
    <t>maximize quality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</si>
</sst>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.000"/>
    <numFmt numFmtId="165" formatCode="&quot;$&quot;#,##0"/>
  </numFmts>
  <fonts count="14" x14ac:knownFonts="1">
    <font>
      <sz val="10"/>
      <name val="Geneva"/>
    </font>
    <font>
      <sz val="10"/>
      <name val="Geneva"/>
    </font>
    <font>
      <sz val="10"/>
      <name val="Arial"/>
      <family val="2"/>
    </font>
    <font>
      <b/>
      <sz val="10"/>
      <name val="Arial"/>
      <family val="2"/>
    </font>
    <font>
      <b/>
      <sz val="13.5"/>
      <color rgb="FF3F3F3F"/>
      <name val="Helvetica"/>
    </font>
    <font>
      <sz val="10"/>
      <color rgb="FF3F3F3F"/>
      <name val="Arial"/>
      <family val="2"/>
    </font>
    <font>
      <i/>
      <sz val="10"/>
      <color rgb="FF3F3F3F"/>
      <name val="Arial"/>
      <family val="2"/>
    </font>
    <font>
      <b/>
      <sz val="10"/>
      <name val="Geneva"/>
    </font>
    <font>
      <b/>
      <sz val="11"/>
      <color rgb="FF3F3F3F"/>
      <name val="Arial"/>
      <family val="2"/>
    </font>
    <font>
      <b/>
      <sz val="11"/>
      <name val="Arial"/>
      <family val="2"/>
    </font>
    <font>
      <sz val="11"/>
      <color rgb="FF3F3F3F"/>
      <name val="Arial"/>
      <family val="2"/>
    </font>
    <font>
      <b/>
      <sz val="10"/>
      <color rgb="FFFF0000"/>
      <name val="Geneva"/>
    </font>
    <font>
      <b/>
      <sz val="14"/>
      <name val="Arial"/>
      <family val="2"/>
    </font>
    <font>
      <sz val="10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2" fillId="4" borderId="4" xfId="1" applyNumberFormat="1" applyFont="1" applyFill="1" applyBorder="1" applyAlignment="1">
      <alignment horizontal="center"/>
    </xf>
    <xf numFmtId="165" fontId="2" fillId="4" borderId="4" xfId="1" applyNumberFormat="1" applyFont="1" applyFill="1" applyBorder="1" applyAlignment="1">
      <alignment horizontal="center"/>
    </xf>
    <xf numFmtId="2" fontId="2" fillId="4" borderId="4" xfId="1" applyNumberFormat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9" fillId="5" borderId="0" xfId="0" applyFont="1" applyFill="1" applyAlignment="1">
      <alignment horizontal="center" wrapText="1"/>
    </xf>
    <xf numFmtId="0" fontId="8" fillId="5" borderId="14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7" fillId="0" borderId="17" xfId="0" applyFont="1" applyBorder="1" applyAlignment="1">
      <alignment horizontal="right"/>
    </xf>
    <xf numFmtId="0" fontId="11" fillId="0" borderId="17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2" fillId="6" borderId="21" xfId="0" applyFont="1" applyFill="1" applyBorder="1" applyAlignment="1">
      <alignment horizontal="left"/>
    </xf>
    <xf numFmtId="0" fontId="2" fillId="6" borderId="22" xfId="0" applyFont="1" applyFill="1" applyBorder="1" applyAlignment="1">
      <alignment horizontal="left"/>
    </xf>
    <xf numFmtId="0" fontId="2" fillId="6" borderId="23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3" fillId="6" borderId="25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44" fontId="2" fillId="0" borderId="0" xfId="1" applyFont="1" applyFill="1" applyBorder="1" applyAlignment="1">
      <alignment horizontal="left"/>
    </xf>
    <xf numFmtId="10" fontId="2" fillId="3" borderId="1" xfId="2" applyNumberFormat="1" applyFont="1" applyFill="1" applyBorder="1" applyAlignment="1">
      <alignment horizontal="center"/>
    </xf>
    <xf numFmtId="10" fontId="2" fillId="3" borderId="2" xfId="2" applyNumberFormat="1" applyFont="1" applyFill="1" applyBorder="1" applyAlignment="1">
      <alignment horizontal="center"/>
    </xf>
    <xf numFmtId="10" fontId="2" fillId="3" borderId="3" xfId="2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horizontal="left"/>
    </xf>
    <xf numFmtId="6" fontId="2" fillId="2" borderId="0" xfId="1" applyNumberFormat="1" applyFont="1" applyFill="1" applyBorder="1" applyAlignment="1">
      <alignment horizontal="center"/>
    </xf>
    <xf numFmtId="0" fontId="12" fillId="0" borderId="0" xfId="0" applyFont="1"/>
    <xf numFmtId="0" fontId="3" fillId="6" borderId="24" xfId="0" applyFont="1" applyFill="1" applyBorder="1"/>
    <xf numFmtId="0" fontId="3" fillId="6" borderId="23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6" borderId="24" xfId="0" applyFont="1" applyFill="1" applyBorder="1"/>
    <xf numFmtId="0" fontId="2" fillId="6" borderId="23" xfId="0" applyFont="1" applyFill="1" applyBorder="1"/>
    <xf numFmtId="0" fontId="2" fillId="6" borderId="22" xfId="0" applyFont="1" applyFill="1" applyBorder="1"/>
    <xf numFmtId="0" fontId="2" fillId="6" borderId="21" xfId="0" applyFont="1" applyFill="1" applyBorder="1"/>
    <xf numFmtId="3" fontId="2" fillId="0" borderId="0" xfId="0" applyNumberFormat="1" applyFont="1" applyAlignment="1">
      <alignment horizontal="center"/>
    </xf>
    <xf numFmtId="0" fontId="2" fillId="6" borderId="20" xfId="0" applyFont="1" applyFill="1" applyBorder="1"/>
    <xf numFmtId="0" fontId="2" fillId="6" borderId="19" xfId="0" applyFont="1" applyFill="1" applyBorder="1"/>
    <xf numFmtId="0" fontId="2" fillId="0" borderId="0" xfId="1" applyNumberFormat="1" applyFont="1"/>
    <xf numFmtId="165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165" fontId="2" fillId="0" borderId="5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8" xfId="0" applyFill="1" applyBorder="1"/>
    <xf numFmtId="0" fontId="0" fillId="2" borderId="17" xfId="0" applyFill="1" applyBorder="1"/>
    <xf numFmtId="0" fontId="0" fillId="4" borderId="17" xfId="0" applyFill="1" applyBorder="1"/>
    <xf numFmtId="0" fontId="0" fillId="2" borderId="1" xfId="0" applyFill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27" xfId="0" applyFill="1" applyBorder="1"/>
    <xf numFmtId="0" fontId="0" fillId="7" borderId="27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G12"/>
  <sheetViews>
    <sheetView zoomScale="145" zoomScaleNormal="145" workbookViewId="0">
      <selection activeCell="E23" sqref="E23"/>
    </sheetView>
  </sheetViews>
  <sheetFormatPr baseColWidth="10" defaultColWidth="10.7109375" defaultRowHeight="13" x14ac:dyDescent="0.15"/>
  <cols>
    <col min="1" max="1" width="16" style="1" bestFit="1" customWidth="1"/>
    <col min="2" max="2" width="8.7109375" style="3" customWidth="1"/>
    <col min="3" max="3" width="13.28515625" style="3" customWidth="1"/>
    <col min="4" max="4" width="8.5703125" style="3" customWidth="1"/>
    <col min="5" max="5" width="6.5703125" style="3" customWidth="1"/>
    <col min="6" max="6" width="2.7109375" style="3" bestFit="1" customWidth="1"/>
    <col min="7" max="7" width="14.5703125" style="3" bestFit="1" customWidth="1"/>
    <col min="8" max="16384" width="10.7109375" style="3"/>
  </cols>
  <sheetData>
    <row r="1" spans="1:7" x14ac:dyDescent="0.15">
      <c r="B1" s="2" t="s">
        <v>18</v>
      </c>
      <c r="C1" s="2" t="s">
        <v>12</v>
      </c>
      <c r="D1" s="2" t="s">
        <v>13</v>
      </c>
    </row>
    <row r="2" spans="1:7" x14ac:dyDescent="0.15">
      <c r="A2" s="1" t="s">
        <v>19</v>
      </c>
      <c r="B2" s="8">
        <v>1300</v>
      </c>
      <c r="C2" s="8">
        <v>600</v>
      </c>
      <c r="D2" s="8">
        <v>500</v>
      </c>
    </row>
    <row r="3" spans="1:7" x14ac:dyDescent="0.15">
      <c r="A3" s="1" t="s">
        <v>16</v>
      </c>
      <c r="B3" s="2"/>
      <c r="C3" s="2"/>
      <c r="D3" s="2"/>
    </row>
    <row r="4" spans="1:7" x14ac:dyDescent="0.15">
      <c r="E4" s="2" t="s">
        <v>6</v>
      </c>
      <c r="F4" s="2"/>
      <c r="G4" s="2" t="s">
        <v>6</v>
      </c>
    </row>
    <row r="5" spans="1:7" x14ac:dyDescent="0.15">
      <c r="B5" s="2"/>
      <c r="C5" s="2" t="s">
        <v>17</v>
      </c>
      <c r="D5" s="2"/>
      <c r="E5" s="2" t="s">
        <v>7</v>
      </c>
      <c r="F5" s="2"/>
      <c r="G5" s="2" t="s">
        <v>11</v>
      </c>
    </row>
    <row r="6" spans="1:7" x14ac:dyDescent="0.15">
      <c r="A6" s="1" t="s">
        <v>14</v>
      </c>
      <c r="B6" s="8">
        <v>300</v>
      </c>
      <c r="C6" s="8">
        <v>150</v>
      </c>
      <c r="D6" s="8">
        <v>100</v>
      </c>
      <c r="E6" s="2">
        <f>SUMPRODUCT(B6:D6,B10:D10)</f>
        <v>4000</v>
      </c>
      <c r="F6" s="2" t="s">
        <v>24</v>
      </c>
      <c r="G6" s="8">
        <v>4000</v>
      </c>
    </row>
    <row r="7" spans="1:7" x14ac:dyDescent="0.15">
      <c r="A7" s="1" t="s">
        <v>15</v>
      </c>
      <c r="B7" s="8">
        <v>90</v>
      </c>
      <c r="C7" s="8">
        <v>30</v>
      </c>
      <c r="D7" s="8">
        <v>40</v>
      </c>
      <c r="E7" s="2">
        <f>SUMPRODUCT(B7:D7,B10:D10)</f>
        <v>1000</v>
      </c>
      <c r="F7" s="2" t="s">
        <v>24</v>
      </c>
      <c r="G7" s="8">
        <v>1000</v>
      </c>
    </row>
    <row r="8" spans="1:7" x14ac:dyDescent="0.15">
      <c r="G8" s="2" t="s">
        <v>9</v>
      </c>
    </row>
    <row r="9" spans="1:7" ht="14" thickBot="1" x14ac:dyDescent="0.2">
      <c r="B9" s="2" t="s">
        <v>18</v>
      </c>
      <c r="C9" s="2" t="s">
        <v>12</v>
      </c>
      <c r="D9" s="2" t="s">
        <v>13</v>
      </c>
      <c r="F9" s="4"/>
      <c r="G9" s="2" t="s">
        <v>16</v>
      </c>
    </row>
    <row r="10" spans="1:7" ht="14" thickBot="1" x14ac:dyDescent="0.2">
      <c r="A10" s="1" t="s">
        <v>10</v>
      </c>
      <c r="B10" s="9">
        <v>0</v>
      </c>
      <c r="C10" s="10">
        <v>20</v>
      </c>
      <c r="D10" s="11">
        <v>9.9999999999999982</v>
      </c>
      <c r="E10" s="2"/>
      <c r="F10" s="2"/>
      <c r="G10" s="12">
        <f>SUMPRODUCT(B2:D2,B10:D10)</f>
        <v>17000</v>
      </c>
    </row>
    <row r="11" spans="1:7" x14ac:dyDescent="0.15">
      <c r="B11" s="3" t="s">
        <v>24</v>
      </c>
    </row>
    <row r="12" spans="1:7" x14ac:dyDescent="0.15">
      <c r="A12" s="1" t="s">
        <v>8</v>
      </c>
      <c r="B12" s="3">
        <v>5</v>
      </c>
    </row>
  </sheetData>
  <phoneticPr fontId="0" type="noConversion"/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1188-D304-412B-993A-B8E0C50578E0}">
  <sheetPr codeName="Sheet11">
    <tabColor rgb="FFFFFF00"/>
    <pageSetUpPr fitToPage="1"/>
  </sheetPr>
  <dimension ref="A1:M21"/>
  <sheetViews>
    <sheetView workbookViewId="0">
      <selection activeCell="L18" sqref="L18"/>
    </sheetView>
  </sheetViews>
  <sheetFormatPr baseColWidth="10" defaultColWidth="10.7109375" defaultRowHeight="13" x14ac:dyDescent="0.15"/>
  <cols>
    <col min="1" max="1" width="2.7109375" style="2" customWidth="1"/>
    <col min="2" max="2" width="15" style="1" bestFit="1" customWidth="1"/>
    <col min="3" max="5" width="9.7109375" style="2" customWidth="1"/>
    <col min="6" max="6" width="12.7109375" style="2" customWidth="1"/>
    <col min="7" max="7" width="9.7109375" style="2" customWidth="1"/>
    <col min="8" max="8" width="7.85546875" style="2" bestFit="1" customWidth="1"/>
    <col min="9" max="9" width="3" style="2" customWidth="1"/>
    <col min="10" max="10" width="9.42578125" style="2" bestFit="1" customWidth="1"/>
    <col min="11" max="11" width="5.7109375" style="2" customWidth="1"/>
    <col min="12" max="12" width="19.7109375" style="2" bestFit="1" customWidth="1"/>
    <col min="13" max="13" width="8.28515625" style="2" bestFit="1" customWidth="1"/>
    <col min="14" max="16384" width="10.7109375" style="2"/>
  </cols>
  <sheetData>
    <row r="1" spans="1:13" ht="18" x14ac:dyDescent="0.2">
      <c r="A1" s="47" t="s">
        <v>139</v>
      </c>
    </row>
    <row r="2" spans="1:13" ht="14" thickBot="1" x14ac:dyDescent="0.2"/>
    <row r="3" spans="1:13" ht="14" thickBot="1" x14ac:dyDescent="0.2">
      <c r="C3" s="2" t="s">
        <v>140</v>
      </c>
      <c r="D3" s="2" t="s">
        <v>25</v>
      </c>
      <c r="E3" s="2" t="s">
        <v>141</v>
      </c>
      <c r="F3" s="2" t="s">
        <v>26</v>
      </c>
      <c r="G3" s="2" t="s">
        <v>142</v>
      </c>
      <c r="L3" s="46" t="s">
        <v>112</v>
      </c>
      <c r="M3" s="45" t="s">
        <v>111</v>
      </c>
    </row>
    <row r="4" spans="1:13" x14ac:dyDescent="0.15">
      <c r="C4" s="2" t="s">
        <v>143</v>
      </c>
      <c r="D4" s="2" t="s">
        <v>143</v>
      </c>
      <c r="E4" s="2" t="s">
        <v>143</v>
      </c>
      <c r="F4" s="2" t="s">
        <v>143</v>
      </c>
      <c r="G4" s="2" t="s">
        <v>143</v>
      </c>
      <c r="L4" s="44" t="s">
        <v>144</v>
      </c>
      <c r="M4" s="43" t="s">
        <v>145</v>
      </c>
    </row>
    <row r="5" spans="1:13" x14ac:dyDescent="0.15">
      <c r="B5" s="1" t="s">
        <v>27</v>
      </c>
      <c r="C5" s="55">
        <v>170</v>
      </c>
      <c r="D5" s="55">
        <v>160</v>
      </c>
      <c r="E5" s="55">
        <v>175</v>
      </c>
      <c r="F5" s="55">
        <v>180</v>
      </c>
      <c r="G5" s="55">
        <v>195</v>
      </c>
      <c r="L5" s="42" t="s">
        <v>146</v>
      </c>
      <c r="M5" s="41" t="s">
        <v>147</v>
      </c>
    </row>
    <row r="6" spans="1:13" x14ac:dyDescent="0.15">
      <c r="H6" s="2" t="s">
        <v>0</v>
      </c>
      <c r="J6" s="2" t="s">
        <v>21</v>
      </c>
      <c r="L6" s="42" t="s">
        <v>148</v>
      </c>
      <c r="M6" s="41" t="s">
        <v>149</v>
      </c>
    </row>
    <row r="7" spans="1:13" x14ac:dyDescent="0.15">
      <c r="B7" s="1" t="s">
        <v>150</v>
      </c>
      <c r="E7" s="2" t="s">
        <v>151</v>
      </c>
      <c r="H7" s="2" t="s">
        <v>28</v>
      </c>
      <c r="J7" s="2" t="s">
        <v>29</v>
      </c>
      <c r="L7" s="42" t="s">
        <v>152</v>
      </c>
      <c r="M7" s="41" t="s">
        <v>153</v>
      </c>
    </row>
    <row r="8" spans="1:13" x14ac:dyDescent="0.15">
      <c r="B8" s="1" t="s">
        <v>154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2">
        <f t="shared" ref="H8:H17" si="0">SUMPRODUCT(C8:G8,NumberWorking)</f>
        <v>48</v>
      </c>
      <c r="I8" s="2" t="s">
        <v>23</v>
      </c>
      <c r="J8" s="8">
        <v>48</v>
      </c>
      <c r="L8" s="42" t="s">
        <v>155</v>
      </c>
      <c r="M8" s="41" t="s">
        <v>156</v>
      </c>
    </row>
    <row r="9" spans="1:13" ht="14" thickBot="1" x14ac:dyDescent="0.2">
      <c r="B9" s="1" t="s">
        <v>157</v>
      </c>
      <c r="C9" s="8">
        <v>1</v>
      </c>
      <c r="D9" s="8">
        <v>1</v>
      </c>
      <c r="E9" s="8">
        <v>0</v>
      </c>
      <c r="F9" s="8">
        <v>0</v>
      </c>
      <c r="G9" s="8">
        <v>0</v>
      </c>
      <c r="H9" s="2">
        <f t="shared" si="0"/>
        <v>79</v>
      </c>
      <c r="I9" s="2" t="s">
        <v>23</v>
      </c>
      <c r="J9" s="8">
        <v>79</v>
      </c>
      <c r="L9" s="40" t="s">
        <v>158</v>
      </c>
      <c r="M9" s="39" t="s">
        <v>159</v>
      </c>
    </row>
    <row r="10" spans="1:13" x14ac:dyDescent="0.15">
      <c r="B10" s="1" t="s">
        <v>160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2">
        <f t="shared" si="0"/>
        <v>79</v>
      </c>
      <c r="I10" s="2" t="s">
        <v>23</v>
      </c>
      <c r="J10" s="8">
        <v>65</v>
      </c>
    </row>
    <row r="11" spans="1:13" x14ac:dyDescent="0.15">
      <c r="B11" s="1" t="s">
        <v>161</v>
      </c>
      <c r="C11" s="8">
        <v>1</v>
      </c>
      <c r="D11" s="8">
        <v>1</v>
      </c>
      <c r="E11" s="8">
        <v>1</v>
      </c>
      <c r="F11" s="8">
        <v>0</v>
      </c>
      <c r="G11" s="8">
        <v>0</v>
      </c>
      <c r="H11" s="2">
        <f t="shared" si="0"/>
        <v>118</v>
      </c>
      <c r="I11" s="2" t="s">
        <v>23</v>
      </c>
      <c r="J11" s="8">
        <v>87</v>
      </c>
    </row>
    <row r="12" spans="1:13" x14ac:dyDescent="0.15">
      <c r="B12" s="1" t="s">
        <v>162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2">
        <f t="shared" si="0"/>
        <v>70</v>
      </c>
      <c r="I12" s="2" t="s">
        <v>23</v>
      </c>
      <c r="J12" s="8">
        <v>64</v>
      </c>
    </row>
    <row r="13" spans="1:13" x14ac:dyDescent="0.15">
      <c r="B13" s="1" t="s">
        <v>163</v>
      </c>
      <c r="C13" s="8">
        <v>0</v>
      </c>
      <c r="D13" s="8">
        <v>0</v>
      </c>
      <c r="E13" s="8">
        <v>1</v>
      </c>
      <c r="F13" s="8">
        <v>1</v>
      </c>
      <c r="G13" s="8">
        <v>0</v>
      </c>
      <c r="H13" s="2">
        <f t="shared" si="0"/>
        <v>82</v>
      </c>
      <c r="I13" s="2" t="s">
        <v>23</v>
      </c>
      <c r="J13" s="8">
        <v>73</v>
      </c>
    </row>
    <row r="14" spans="1:13" x14ac:dyDescent="0.15">
      <c r="B14" s="1" t="s">
        <v>164</v>
      </c>
      <c r="C14" s="8">
        <v>0</v>
      </c>
      <c r="D14" s="8">
        <v>0</v>
      </c>
      <c r="E14" s="8">
        <v>1</v>
      </c>
      <c r="F14" s="8">
        <v>1</v>
      </c>
      <c r="G14" s="8">
        <v>0</v>
      </c>
      <c r="H14" s="2">
        <f t="shared" si="0"/>
        <v>82</v>
      </c>
      <c r="I14" s="2" t="s">
        <v>23</v>
      </c>
      <c r="J14" s="8">
        <v>82</v>
      </c>
    </row>
    <row r="15" spans="1:13" x14ac:dyDescent="0.15">
      <c r="B15" s="1" t="s">
        <v>165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2">
        <f t="shared" si="0"/>
        <v>43</v>
      </c>
      <c r="I15" s="2" t="s">
        <v>23</v>
      </c>
      <c r="J15" s="8">
        <v>43</v>
      </c>
    </row>
    <row r="16" spans="1:13" x14ac:dyDescent="0.15">
      <c r="B16" s="1" t="s">
        <v>166</v>
      </c>
      <c r="C16" s="8">
        <v>0</v>
      </c>
      <c r="D16" s="8">
        <v>0</v>
      </c>
      <c r="E16" s="8">
        <v>0</v>
      </c>
      <c r="F16" s="8">
        <v>1</v>
      </c>
      <c r="G16" s="8">
        <v>1</v>
      </c>
      <c r="H16" s="2">
        <f t="shared" si="0"/>
        <v>58</v>
      </c>
      <c r="I16" s="2" t="s">
        <v>23</v>
      </c>
      <c r="J16" s="8">
        <v>52</v>
      </c>
    </row>
    <row r="17" spans="2:10" x14ac:dyDescent="0.15">
      <c r="B17" s="1" t="s">
        <v>167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2">
        <f t="shared" si="0"/>
        <v>15</v>
      </c>
      <c r="I17" s="2" t="s">
        <v>23</v>
      </c>
      <c r="J17" s="8">
        <v>15</v>
      </c>
    </row>
    <row r="18" spans="2:10" x14ac:dyDescent="0.15">
      <c r="I18" s="4"/>
    </row>
    <row r="19" spans="2:10" x14ac:dyDescent="0.15">
      <c r="C19" s="2" t="s">
        <v>140</v>
      </c>
      <c r="D19" s="2" t="s">
        <v>25</v>
      </c>
      <c r="E19" s="2" t="s">
        <v>141</v>
      </c>
      <c r="F19" s="2" t="s">
        <v>26</v>
      </c>
      <c r="G19" s="2" t="s">
        <v>142</v>
      </c>
    </row>
    <row r="20" spans="2:10" ht="14" thickBot="1" x14ac:dyDescent="0.2">
      <c r="C20" s="2" t="s">
        <v>143</v>
      </c>
      <c r="D20" s="2" t="s">
        <v>143</v>
      </c>
      <c r="E20" s="2" t="s">
        <v>143</v>
      </c>
      <c r="F20" s="2" t="s">
        <v>143</v>
      </c>
      <c r="G20" s="2" t="s">
        <v>143</v>
      </c>
      <c r="J20" s="2" t="s">
        <v>22</v>
      </c>
    </row>
    <row r="21" spans="2:10" ht="14" thickBot="1" x14ac:dyDescent="0.2">
      <c r="B21" s="1" t="s">
        <v>168</v>
      </c>
      <c r="C21" s="9">
        <v>48</v>
      </c>
      <c r="D21" s="10">
        <v>31</v>
      </c>
      <c r="E21" s="10">
        <v>39</v>
      </c>
      <c r="F21" s="10">
        <v>43</v>
      </c>
      <c r="G21" s="11">
        <v>15</v>
      </c>
      <c r="J21" s="13">
        <f>SUMPRODUCT(CostPerShift,NumberWorking)</f>
        <v>30610</v>
      </c>
    </row>
  </sheetData>
  <printOptions headings="1" gridLines="1"/>
  <pageMargins left="0.75" right="0.75" top="1" bottom="1" header="0.5" footer="0.5"/>
  <pageSetup paperSize="0" scale="92" orientation="landscape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D557-E7E5-47B7-9AF7-226C1B397F33}">
  <sheetPr codeName="Sheet12">
    <tabColor rgb="FFFFFF00"/>
    <pageSetUpPr fitToPage="1"/>
  </sheetPr>
  <dimension ref="A1:M21"/>
  <sheetViews>
    <sheetView workbookViewId="0">
      <selection activeCell="J12" sqref="J12"/>
    </sheetView>
  </sheetViews>
  <sheetFormatPr baseColWidth="10" defaultColWidth="10.7109375" defaultRowHeight="13" x14ac:dyDescent="0.15"/>
  <cols>
    <col min="1" max="1" width="2.7109375" style="2" customWidth="1"/>
    <col min="2" max="2" width="15" style="1" bestFit="1" customWidth="1"/>
    <col min="3" max="5" width="9.7109375" style="2" customWidth="1"/>
    <col min="6" max="6" width="12.7109375" style="2" customWidth="1"/>
    <col min="7" max="7" width="9.7109375" style="2" customWidth="1"/>
    <col min="8" max="8" width="7.85546875" style="2" bestFit="1" customWidth="1"/>
    <col min="9" max="9" width="3" style="2" customWidth="1"/>
    <col min="10" max="10" width="9.42578125" style="2" bestFit="1" customWidth="1"/>
    <col min="11" max="11" width="5.7109375" style="2" customWidth="1"/>
    <col min="12" max="12" width="19.7109375" style="2" bestFit="1" customWidth="1"/>
    <col min="13" max="13" width="8.28515625" style="2" bestFit="1" customWidth="1"/>
    <col min="14" max="16384" width="10.7109375" style="2"/>
  </cols>
  <sheetData>
    <row r="1" spans="1:13" ht="18" x14ac:dyDescent="0.2">
      <c r="A1" s="47" t="s">
        <v>139</v>
      </c>
    </row>
    <row r="2" spans="1:13" ht="14" thickBot="1" x14ac:dyDescent="0.2"/>
    <row r="3" spans="1:13" ht="14" thickBot="1" x14ac:dyDescent="0.2">
      <c r="C3" s="2" t="s">
        <v>140</v>
      </c>
      <c r="D3" s="2" t="s">
        <v>25</v>
      </c>
      <c r="E3" s="2" t="s">
        <v>141</v>
      </c>
      <c r="F3" s="2" t="s">
        <v>26</v>
      </c>
      <c r="G3" s="2" t="s">
        <v>142</v>
      </c>
      <c r="L3" s="46" t="s">
        <v>112</v>
      </c>
      <c r="M3" s="45" t="s">
        <v>111</v>
      </c>
    </row>
    <row r="4" spans="1:13" x14ac:dyDescent="0.15">
      <c r="C4" s="2" t="s">
        <v>143</v>
      </c>
      <c r="D4" s="2" t="s">
        <v>143</v>
      </c>
      <c r="E4" s="2" t="s">
        <v>143</v>
      </c>
      <c r="F4" s="2" t="s">
        <v>143</v>
      </c>
      <c r="G4" s="2" t="s">
        <v>143</v>
      </c>
      <c r="L4" s="44" t="s">
        <v>144</v>
      </c>
      <c r="M4" s="43" t="s">
        <v>145</v>
      </c>
    </row>
    <row r="5" spans="1:13" x14ac:dyDescent="0.15">
      <c r="B5" s="1" t="s">
        <v>27</v>
      </c>
      <c r="C5" s="55">
        <v>170</v>
      </c>
      <c r="D5" s="55">
        <v>160</v>
      </c>
      <c r="E5" s="55">
        <v>175</v>
      </c>
      <c r="F5" s="55">
        <v>180</v>
      </c>
      <c r="G5" s="55">
        <v>195</v>
      </c>
      <c r="L5" s="42" t="s">
        <v>146</v>
      </c>
      <c r="M5" s="41" t="s">
        <v>147</v>
      </c>
    </row>
    <row r="6" spans="1:13" x14ac:dyDescent="0.15">
      <c r="H6" s="2" t="s">
        <v>0</v>
      </c>
      <c r="J6" s="2" t="s">
        <v>21</v>
      </c>
      <c r="L6" s="42" t="s">
        <v>148</v>
      </c>
      <c r="M6" s="41" t="s">
        <v>149</v>
      </c>
    </row>
    <row r="7" spans="1:13" x14ac:dyDescent="0.15">
      <c r="B7" s="1" t="s">
        <v>150</v>
      </c>
      <c r="E7" s="2" t="s">
        <v>151</v>
      </c>
      <c r="H7" s="2" t="s">
        <v>28</v>
      </c>
      <c r="J7" s="2" t="s">
        <v>29</v>
      </c>
      <c r="L7" s="42" t="s">
        <v>152</v>
      </c>
      <c r="M7" s="41" t="s">
        <v>153</v>
      </c>
    </row>
    <row r="8" spans="1:13" x14ac:dyDescent="0.15">
      <c r="B8" s="1" t="s">
        <v>154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2">
        <f>SUMPRODUCT(C8:G8,NumberWorking)</f>
        <v>48</v>
      </c>
      <c r="I8" s="2" t="s">
        <v>23</v>
      </c>
      <c r="J8" s="8">
        <v>48</v>
      </c>
      <c r="L8" s="42" t="s">
        <v>155</v>
      </c>
      <c r="M8" s="41" t="s">
        <v>156</v>
      </c>
    </row>
    <row r="9" spans="1:13" ht="14" thickBot="1" x14ac:dyDescent="0.2">
      <c r="B9" s="1" t="s">
        <v>157</v>
      </c>
      <c r="C9" s="8">
        <v>1</v>
      </c>
      <c r="D9" s="8">
        <v>1</v>
      </c>
      <c r="E9" s="8">
        <v>0</v>
      </c>
      <c r="F9" s="8">
        <v>0</v>
      </c>
      <c r="G9" s="8">
        <v>0</v>
      </c>
      <c r="H9" s="2">
        <f t="shared" ref="H9:H17" si="0">SUMPRODUCT(C9:G9,NumberWorking)</f>
        <v>79</v>
      </c>
      <c r="I9" s="2" t="s">
        <v>23</v>
      </c>
      <c r="J9" s="8">
        <v>79</v>
      </c>
      <c r="L9" s="40" t="s">
        <v>158</v>
      </c>
      <c r="M9" s="39" t="s">
        <v>159</v>
      </c>
    </row>
    <row r="10" spans="1:13" x14ac:dyDescent="0.15">
      <c r="B10" s="1" t="s">
        <v>160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2">
        <f t="shared" si="0"/>
        <v>79</v>
      </c>
      <c r="I10" s="2" t="s">
        <v>23</v>
      </c>
      <c r="J10" s="8">
        <v>65</v>
      </c>
    </row>
    <row r="11" spans="1:13" x14ac:dyDescent="0.15">
      <c r="B11" s="1" t="s">
        <v>161</v>
      </c>
      <c r="C11" s="8">
        <v>1</v>
      </c>
      <c r="D11" s="8">
        <v>1</v>
      </c>
      <c r="E11" s="8">
        <v>1</v>
      </c>
      <c r="F11" s="8">
        <v>0</v>
      </c>
      <c r="G11" s="8">
        <v>0</v>
      </c>
      <c r="H11" s="2">
        <f t="shared" si="0"/>
        <v>118</v>
      </c>
      <c r="I11" s="2" t="s">
        <v>23</v>
      </c>
      <c r="J11" s="8">
        <v>87</v>
      </c>
    </row>
    <row r="12" spans="1:13" x14ac:dyDescent="0.15">
      <c r="B12" s="1" t="s">
        <v>162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2">
        <f t="shared" si="0"/>
        <v>70</v>
      </c>
      <c r="I12" s="2" t="s">
        <v>23</v>
      </c>
      <c r="J12" s="8">
        <v>64</v>
      </c>
    </row>
    <row r="13" spans="1:13" x14ac:dyDescent="0.15">
      <c r="B13" s="1" t="s">
        <v>163</v>
      </c>
      <c r="C13" s="8">
        <v>0</v>
      </c>
      <c r="D13" s="8">
        <v>0</v>
      </c>
      <c r="E13" s="8">
        <v>1</v>
      </c>
      <c r="F13" s="8">
        <v>1</v>
      </c>
      <c r="G13" s="8">
        <v>0</v>
      </c>
      <c r="H13" s="2">
        <f t="shared" si="0"/>
        <v>82</v>
      </c>
      <c r="I13" s="2" t="s">
        <v>23</v>
      </c>
      <c r="J13" s="8">
        <v>73</v>
      </c>
    </row>
    <row r="14" spans="1:13" x14ac:dyDescent="0.15">
      <c r="B14" s="1" t="s">
        <v>164</v>
      </c>
      <c r="C14" s="8">
        <v>0</v>
      </c>
      <c r="D14" s="8">
        <v>0</v>
      </c>
      <c r="E14" s="8">
        <v>1</v>
      </c>
      <c r="F14" s="8">
        <v>1</v>
      </c>
      <c r="G14" s="8">
        <v>0</v>
      </c>
      <c r="H14" s="2">
        <f t="shared" si="0"/>
        <v>82</v>
      </c>
      <c r="I14" s="2" t="s">
        <v>23</v>
      </c>
      <c r="J14" s="8">
        <v>82</v>
      </c>
    </row>
    <row r="15" spans="1:13" x14ac:dyDescent="0.15">
      <c r="B15" s="1" t="s">
        <v>165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2">
        <f t="shared" si="0"/>
        <v>43</v>
      </c>
      <c r="I15" s="2" t="s">
        <v>23</v>
      </c>
      <c r="J15" s="8">
        <v>43</v>
      </c>
    </row>
    <row r="16" spans="1:13" x14ac:dyDescent="0.15">
      <c r="B16" s="1" t="s">
        <v>166</v>
      </c>
      <c r="C16" s="8">
        <v>0</v>
      </c>
      <c r="D16" s="8">
        <v>0</v>
      </c>
      <c r="E16" s="8">
        <v>0</v>
      </c>
      <c r="F16" s="8">
        <v>1</v>
      </c>
      <c r="G16" s="8">
        <v>1</v>
      </c>
      <c r="H16" s="2">
        <f t="shared" si="0"/>
        <v>58</v>
      </c>
      <c r="I16" s="2" t="s">
        <v>23</v>
      </c>
      <c r="J16" s="8">
        <v>52</v>
      </c>
    </row>
    <row r="17" spans="2:10" x14ac:dyDescent="0.15">
      <c r="B17" s="1" t="s">
        <v>167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2">
        <f t="shared" si="0"/>
        <v>15</v>
      </c>
      <c r="I17" s="2" t="s">
        <v>23</v>
      </c>
      <c r="J17" s="8">
        <v>15</v>
      </c>
    </row>
    <row r="18" spans="2:10" x14ac:dyDescent="0.15">
      <c r="I18" s="4"/>
    </row>
    <row r="19" spans="2:10" x14ac:dyDescent="0.15">
      <c r="C19" s="2" t="s">
        <v>140</v>
      </c>
      <c r="D19" s="2" t="s">
        <v>25</v>
      </c>
      <c r="E19" s="2" t="s">
        <v>141</v>
      </c>
      <c r="F19" s="2" t="s">
        <v>26</v>
      </c>
      <c r="G19" s="2" t="s">
        <v>142</v>
      </c>
    </row>
    <row r="20" spans="2:10" ht="14" thickBot="1" x14ac:dyDescent="0.2">
      <c r="C20" s="2" t="s">
        <v>143</v>
      </c>
      <c r="D20" s="2" t="s">
        <v>143</v>
      </c>
      <c r="E20" s="2" t="s">
        <v>143</v>
      </c>
      <c r="F20" s="2" t="s">
        <v>143</v>
      </c>
      <c r="G20" s="2" t="s">
        <v>143</v>
      </c>
      <c r="J20" s="2" t="s">
        <v>22</v>
      </c>
    </row>
    <row r="21" spans="2:10" ht="14" thickBot="1" x14ac:dyDescent="0.2">
      <c r="B21" s="1" t="s">
        <v>168</v>
      </c>
      <c r="C21" s="9">
        <v>48</v>
      </c>
      <c r="D21" s="10">
        <v>31</v>
      </c>
      <c r="E21" s="10">
        <v>39</v>
      </c>
      <c r="F21" s="10">
        <v>43</v>
      </c>
      <c r="G21" s="11">
        <v>15</v>
      </c>
      <c r="J21" s="13">
        <f>SUMPRODUCT(CostPerShift,NumberWorking)</f>
        <v>30610</v>
      </c>
    </row>
  </sheetData>
  <printOptions headings="1" gridLines="1"/>
  <pageMargins left="0.75" right="0.75" top="1" bottom="1" header="0.5" footer="0.5"/>
  <pageSetup paperSize="0" scale="92" orientation="landscape" horizontalDpi="4294967292" verticalDpi="429496729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C6F3-91E0-449C-AAB6-BCC102CE350D}">
  <sheetPr codeName="Sheet3">
    <tabColor theme="6" tint="-0.249977111117893"/>
    <pageSetUpPr fitToPage="1"/>
  </sheetPr>
  <dimension ref="A1:K22"/>
  <sheetViews>
    <sheetView workbookViewId="0">
      <selection activeCell="O25" sqref="O25"/>
    </sheetView>
  </sheetViews>
  <sheetFormatPr baseColWidth="10" defaultColWidth="10.7109375" defaultRowHeight="13" x14ac:dyDescent="0.15"/>
  <cols>
    <col min="1" max="1" width="2.7109375" style="3" customWidth="1"/>
    <col min="2" max="2" width="24.140625" style="1" bestFit="1" customWidth="1"/>
    <col min="3" max="3" width="10.7109375" style="3" customWidth="1"/>
    <col min="4" max="4" width="13.7109375" style="3" customWidth="1"/>
    <col min="5" max="5" width="10.7109375" style="3" customWidth="1"/>
    <col min="6" max="6" width="14.5703125" style="3" bestFit="1" customWidth="1"/>
    <col min="7" max="7" width="3" style="3" customWidth="1"/>
    <col min="8" max="8" width="18.7109375" style="3" bestFit="1" customWidth="1"/>
    <col min="9" max="9" width="5.7109375" style="3" customWidth="1"/>
    <col min="10" max="10" width="22.7109375" style="3" bestFit="1" customWidth="1"/>
    <col min="11" max="11" width="8.140625" style="3" bestFit="1" customWidth="1"/>
    <col min="12" max="16384" width="10.7109375" style="3"/>
  </cols>
  <sheetData>
    <row r="1" spans="1:11" ht="18" x14ac:dyDescent="0.2">
      <c r="A1" s="56" t="s">
        <v>169</v>
      </c>
    </row>
    <row r="2" spans="1:11" ht="14" thickBot="1" x14ac:dyDescent="0.2"/>
    <row r="3" spans="1:11" ht="14" thickBot="1" x14ac:dyDescent="0.2">
      <c r="C3" s="2" t="s">
        <v>18</v>
      </c>
      <c r="D3" s="2" t="s">
        <v>12</v>
      </c>
      <c r="E3" s="2" t="s">
        <v>13</v>
      </c>
      <c r="J3" s="57" t="s">
        <v>112</v>
      </c>
      <c r="K3" s="58" t="s">
        <v>111</v>
      </c>
    </row>
    <row r="4" spans="1:11" x14ac:dyDescent="0.15">
      <c r="B4" s="1" t="s">
        <v>19</v>
      </c>
      <c r="C4" s="59">
        <v>1300</v>
      </c>
      <c r="D4" s="8">
        <v>600</v>
      </c>
      <c r="E4" s="8">
        <v>500</v>
      </c>
      <c r="J4" s="60" t="s">
        <v>170</v>
      </c>
      <c r="K4" s="61" t="s">
        <v>171</v>
      </c>
    </row>
    <row r="5" spans="1:11" x14ac:dyDescent="0.15">
      <c r="B5" s="1" t="s">
        <v>16</v>
      </c>
      <c r="C5" s="2"/>
      <c r="D5" s="2"/>
      <c r="E5" s="2"/>
      <c r="F5" s="2"/>
      <c r="G5" s="2"/>
      <c r="H5" s="2"/>
      <c r="J5" s="62" t="s">
        <v>172</v>
      </c>
      <c r="K5" s="63" t="s">
        <v>173</v>
      </c>
    </row>
    <row r="6" spans="1:11" x14ac:dyDescent="0.15">
      <c r="C6" s="2"/>
      <c r="D6" s="2" t="s">
        <v>17</v>
      </c>
      <c r="E6" s="2"/>
      <c r="F6" s="2" t="s">
        <v>174</v>
      </c>
      <c r="G6" s="2"/>
      <c r="H6" s="2" t="s">
        <v>175</v>
      </c>
      <c r="J6" s="62" t="s">
        <v>176</v>
      </c>
      <c r="K6" s="63" t="s">
        <v>177</v>
      </c>
    </row>
    <row r="7" spans="1:11" x14ac:dyDescent="0.15">
      <c r="B7" s="1" t="s">
        <v>14</v>
      </c>
      <c r="C7" s="8">
        <v>300</v>
      </c>
      <c r="D7" s="8">
        <v>150</v>
      </c>
      <c r="E7" s="8">
        <v>100</v>
      </c>
      <c r="F7" s="64">
        <f>SUMPRODUCT(C7:E7,NumberOfAds)</f>
        <v>3775.0000000000009</v>
      </c>
      <c r="G7" s="2" t="s">
        <v>24</v>
      </c>
      <c r="H7" s="59">
        <v>4000</v>
      </c>
      <c r="J7" s="62" t="s">
        <v>178</v>
      </c>
      <c r="K7" s="63" t="s">
        <v>179</v>
      </c>
    </row>
    <row r="8" spans="1:11" x14ac:dyDescent="0.15">
      <c r="B8" s="1" t="s">
        <v>15</v>
      </c>
      <c r="C8" s="8">
        <v>90</v>
      </c>
      <c r="D8" s="8">
        <v>30</v>
      </c>
      <c r="E8" s="8">
        <v>40</v>
      </c>
      <c r="F8" s="64">
        <f>SUMPRODUCT(C8:E8,NumberOfAds)</f>
        <v>1000</v>
      </c>
      <c r="G8" s="2" t="s">
        <v>24</v>
      </c>
      <c r="H8" s="59">
        <v>1000</v>
      </c>
      <c r="J8" s="62" t="s">
        <v>180</v>
      </c>
      <c r="K8" s="63" t="s">
        <v>181</v>
      </c>
    </row>
    <row r="9" spans="1:11" x14ac:dyDescent="0.15">
      <c r="C9" s="2"/>
      <c r="D9" s="2"/>
      <c r="E9" s="2"/>
      <c r="F9" s="2"/>
      <c r="G9" s="2"/>
      <c r="H9" s="2"/>
      <c r="J9" s="62" t="s">
        <v>182</v>
      </c>
      <c r="K9" s="63" t="s">
        <v>183</v>
      </c>
    </row>
    <row r="10" spans="1:11" x14ac:dyDescent="0.15">
      <c r="C10" s="2"/>
      <c r="D10" s="2" t="s">
        <v>184</v>
      </c>
      <c r="E10" s="2"/>
      <c r="F10" s="2" t="s">
        <v>185</v>
      </c>
      <c r="G10" s="2"/>
      <c r="H10" s="2" t="s">
        <v>186</v>
      </c>
      <c r="J10" s="62" t="s">
        <v>187</v>
      </c>
      <c r="K10" s="63" t="s">
        <v>188</v>
      </c>
    </row>
    <row r="11" spans="1:11" x14ac:dyDescent="0.15">
      <c r="B11" s="1" t="s">
        <v>189</v>
      </c>
      <c r="C11" s="95">
        <v>1.2</v>
      </c>
      <c r="D11" s="95">
        <v>0.1</v>
      </c>
      <c r="E11" s="95">
        <v>0</v>
      </c>
      <c r="F11" s="2">
        <f>SUMPRODUCT(C11:E11,NumberOfAds)</f>
        <v>4.9999999999999982</v>
      </c>
      <c r="G11" s="2" t="s">
        <v>23</v>
      </c>
      <c r="H11" s="8">
        <v>5</v>
      </c>
      <c r="J11" s="62" t="s">
        <v>190</v>
      </c>
      <c r="K11" s="63" t="s">
        <v>191</v>
      </c>
    </row>
    <row r="12" spans="1:11" x14ac:dyDescent="0.15">
      <c r="B12" s="1" t="s">
        <v>192</v>
      </c>
      <c r="C12" s="95">
        <v>0.5</v>
      </c>
      <c r="D12" s="95">
        <v>0.2</v>
      </c>
      <c r="E12" s="95">
        <v>0.2</v>
      </c>
      <c r="F12" s="2">
        <f>SUMPRODUCT(C12:E12,NumberOfAds)</f>
        <v>5.8500000000000005</v>
      </c>
      <c r="G12" s="2" t="s">
        <v>23</v>
      </c>
      <c r="H12" s="8">
        <v>5</v>
      </c>
      <c r="J12" s="62" t="s">
        <v>193</v>
      </c>
      <c r="K12" s="63" t="s">
        <v>194</v>
      </c>
    </row>
    <row r="13" spans="1:11" x14ac:dyDescent="0.15">
      <c r="C13" s="2"/>
      <c r="D13" s="2"/>
      <c r="E13" s="2"/>
      <c r="F13" s="2"/>
      <c r="G13" s="2"/>
      <c r="H13" s="2"/>
      <c r="J13" s="62" t="s">
        <v>195</v>
      </c>
      <c r="K13" s="63" t="s">
        <v>196</v>
      </c>
    </row>
    <row r="14" spans="1:11" x14ac:dyDescent="0.15">
      <c r="C14" s="2" t="s">
        <v>18</v>
      </c>
      <c r="D14" s="2" t="s">
        <v>12</v>
      </c>
      <c r="E14" s="2" t="s">
        <v>13</v>
      </c>
      <c r="F14" s="2" t="s">
        <v>197</v>
      </c>
      <c r="G14" s="2"/>
      <c r="H14" s="2" t="s">
        <v>198</v>
      </c>
      <c r="J14" s="62" t="s">
        <v>199</v>
      </c>
      <c r="K14" s="63" t="s">
        <v>200</v>
      </c>
    </row>
    <row r="15" spans="1:11" x14ac:dyDescent="0.15">
      <c r="B15" s="1" t="s">
        <v>201</v>
      </c>
      <c r="C15" s="95">
        <v>0</v>
      </c>
      <c r="D15" s="95">
        <v>40</v>
      </c>
      <c r="E15" s="95">
        <v>120</v>
      </c>
      <c r="F15" s="64">
        <f>SUMPRODUCT(CouponRedemptionPerAd,NumberOfAds)</f>
        <v>1489.9999999999995</v>
      </c>
      <c r="G15" s="2" t="s">
        <v>41</v>
      </c>
      <c r="H15" s="59">
        <v>1490</v>
      </c>
      <c r="J15" s="62" t="s">
        <v>202</v>
      </c>
      <c r="K15" s="63" t="s">
        <v>203</v>
      </c>
    </row>
    <row r="16" spans="1:11" x14ac:dyDescent="0.15">
      <c r="B16" s="1" t="s">
        <v>204</v>
      </c>
      <c r="C16" s="2"/>
      <c r="D16" s="2"/>
      <c r="E16" s="2"/>
      <c r="F16" s="2"/>
      <c r="G16" s="2"/>
      <c r="H16" s="2"/>
      <c r="J16" s="62" t="s">
        <v>205</v>
      </c>
      <c r="K16" s="63" t="s">
        <v>206</v>
      </c>
    </row>
    <row r="17" spans="2:11" ht="14" thickBot="1" x14ac:dyDescent="0.2">
      <c r="H17" s="2" t="s">
        <v>9</v>
      </c>
      <c r="J17" s="65" t="s">
        <v>207</v>
      </c>
      <c r="K17" s="66" t="s">
        <v>208</v>
      </c>
    </row>
    <row r="18" spans="2:11" ht="14" thickBot="1" x14ac:dyDescent="0.2">
      <c r="C18" s="2" t="s">
        <v>18</v>
      </c>
      <c r="D18" s="2" t="s">
        <v>12</v>
      </c>
      <c r="E18" s="2" t="s">
        <v>13</v>
      </c>
      <c r="H18" s="2" t="s">
        <v>16</v>
      </c>
    </row>
    <row r="19" spans="2:11" ht="14" thickBot="1" x14ac:dyDescent="0.2">
      <c r="B19" s="1" t="s">
        <v>10</v>
      </c>
      <c r="C19" s="9">
        <v>2.9999999999999973</v>
      </c>
      <c r="D19" s="10">
        <v>14.000000000000014</v>
      </c>
      <c r="E19" s="11">
        <v>7.7499999999999929</v>
      </c>
      <c r="H19" s="12">
        <f>SUMPRODUCT(ExposuresPerAd,NumberOfAds)</f>
        <v>16175.000000000002</v>
      </c>
    </row>
    <row r="20" spans="2:11" x14ac:dyDescent="0.15">
      <c r="C20" s="2" t="s">
        <v>24</v>
      </c>
    </row>
    <row r="21" spans="2:11" x14ac:dyDescent="0.15">
      <c r="B21" s="1" t="s">
        <v>209</v>
      </c>
      <c r="C21" s="8">
        <v>5</v>
      </c>
    </row>
    <row r="22" spans="2:11" x14ac:dyDescent="0.15">
      <c r="H22" s="67"/>
    </row>
  </sheetData>
  <printOptions headings="1" gridLines="1"/>
  <pageMargins left="0.75" right="0.75" top="1" bottom="1" header="0.5" footer="0.5"/>
  <pageSetup paperSize="0" scale="86" orientation="landscape" horizontalDpi="4294967292" verticalDpi="429496729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4B2B-A164-4FBC-A173-EC0509262DC1}">
  <sheetPr codeName="Sheet13">
    <tabColor theme="6" tint="-0.249977111117893"/>
    <pageSetUpPr fitToPage="1"/>
  </sheetPr>
  <dimension ref="A1:K22"/>
  <sheetViews>
    <sheetView workbookViewId="0">
      <selection activeCell="H15" sqref="H15"/>
    </sheetView>
  </sheetViews>
  <sheetFormatPr baseColWidth="10" defaultColWidth="10.7109375" defaultRowHeight="13" x14ac:dyDescent="0.15"/>
  <cols>
    <col min="1" max="1" width="2.7109375" style="3" customWidth="1"/>
    <col min="2" max="2" width="24.140625" style="1" bestFit="1" customWidth="1"/>
    <col min="3" max="3" width="10.7109375" style="3" customWidth="1"/>
    <col min="4" max="4" width="13.7109375" style="3" customWidth="1"/>
    <col min="5" max="5" width="10.7109375" style="3" customWidth="1"/>
    <col min="6" max="6" width="14.5703125" style="3" bestFit="1" customWidth="1"/>
    <col min="7" max="7" width="3" style="3" customWidth="1"/>
    <col min="8" max="8" width="18.7109375" style="3" bestFit="1" customWidth="1"/>
    <col min="9" max="9" width="5.7109375" style="3" customWidth="1"/>
    <col min="10" max="10" width="22.7109375" style="3" bestFit="1" customWidth="1"/>
    <col min="11" max="11" width="8.140625" style="3" bestFit="1" customWidth="1"/>
    <col min="12" max="16384" width="10.7109375" style="3"/>
  </cols>
  <sheetData>
    <row r="1" spans="1:11" ht="18" x14ac:dyDescent="0.2">
      <c r="A1" s="56" t="s">
        <v>169</v>
      </c>
    </row>
    <row r="2" spans="1:11" ht="14" thickBot="1" x14ac:dyDescent="0.2"/>
    <row r="3" spans="1:11" ht="14" thickBot="1" x14ac:dyDescent="0.2">
      <c r="C3" s="2" t="s">
        <v>18</v>
      </c>
      <c r="D3" s="2" t="s">
        <v>12</v>
      </c>
      <c r="E3" s="2" t="s">
        <v>13</v>
      </c>
      <c r="J3" s="57" t="s">
        <v>112</v>
      </c>
      <c r="K3" s="58" t="s">
        <v>111</v>
      </c>
    </row>
    <row r="4" spans="1:11" x14ac:dyDescent="0.15">
      <c r="B4" s="1" t="s">
        <v>19</v>
      </c>
      <c r="C4" s="59">
        <v>1300</v>
      </c>
      <c r="D4" s="8">
        <v>600</v>
      </c>
      <c r="E4" s="8">
        <v>500</v>
      </c>
      <c r="J4" s="60" t="s">
        <v>170</v>
      </c>
      <c r="K4" s="61" t="s">
        <v>171</v>
      </c>
    </row>
    <row r="5" spans="1:11" x14ac:dyDescent="0.15">
      <c r="B5" s="1" t="s">
        <v>16</v>
      </c>
      <c r="C5" s="2"/>
      <c r="D5" s="2"/>
      <c r="E5" s="2"/>
      <c r="F5" s="2"/>
      <c r="G5" s="2"/>
      <c r="H5" s="2"/>
      <c r="J5" s="62" t="s">
        <v>172</v>
      </c>
      <c r="K5" s="63" t="s">
        <v>173</v>
      </c>
    </row>
    <row r="6" spans="1:11" x14ac:dyDescent="0.15">
      <c r="C6" s="2"/>
      <c r="D6" s="2" t="s">
        <v>17</v>
      </c>
      <c r="E6" s="2"/>
      <c r="F6" s="2" t="s">
        <v>174</v>
      </c>
      <c r="G6" s="2"/>
      <c r="H6" s="2" t="s">
        <v>175</v>
      </c>
      <c r="J6" s="62" t="s">
        <v>176</v>
      </c>
      <c r="K6" s="63" t="s">
        <v>177</v>
      </c>
    </row>
    <row r="7" spans="1:11" x14ac:dyDescent="0.15">
      <c r="B7" s="1" t="s">
        <v>14</v>
      </c>
      <c r="C7" s="8">
        <v>300</v>
      </c>
      <c r="D7" s="8">
        <v>150</v>
      </c>
      <c r="E7" s="8">
        <v>100</v>
      </c>
      <c r="F7" s="64">
        <f>SUMPRODUCT(C7:E7,NumberOfAds)</f>
        <v>3775.0000000000009</v>
      </c>
      <c r="G7" s="2" t="s">
        <v>24</v>
      </c>
      <c r="H7" s="59">
        <v>4000</v>
      </c>
      <c r="J7" s="62" t="s">
        <v>178</v>
      </c>
      <c r="K7" s="63" t="s">
        <v>179</v>
      </c>
    </row>
    <row r="8" spans="1:11" x14ac:dyDescent="0.15">
      <c r="B8" s="1" t="s">
        <v>15</v>
      </c>
      <c r="C8" s="8">
        <v>90</v>
      </c>
      <c r="D8" s="8">
        <v>30</v>
      </c>
      <c r="E8" s="8">
        <v>40</v>
      </c>
      <c r="F8" s="64">
        <f>SUMPRODUCT(C8:E8,NumberOfAds)</f>
        <v>1000</v>
      </c>
      <c r="G8" s="2" t="s">
        <v>24</v>
      </c>
      <c r="H8" s="59">
        <v>1000</v>
      </c>
      <c r="J8" s="62" t="s">
        <v>180</v>
      </c>
      <c r="K8" s="63" t="s">
        <v>181</v>
      </c>
    </row>
    <row r="9" spans="1:11" x14ac:dyDescent="0.15">
      <c r="C9" s="2"/>
      <c r="D9" s="2"/>
      <c r="E9" s="2"/>
      <c r="F9" s="2"/>
      <c r="G9" s="2"/>
      <c r="H9" s="2"/>
      <c r="J9" s="62" t="s">
        <v>182</v>
      </c>
      <c r="K9" s="63" t="s">
        <v>183</v>
      </c>
    </row>
    <row r="10" spans="1:11" x14ac:dyDescent="0.15">
      <c r="C10" s="2"/>
      <c r="D10" s="2" t="s">
        <v>184</v>
      </c>
      <c r="E10" s="2"/>
      <c r="F10" s="2" t="s">
        <v>185</v>
      </c>
      <c r="G10" s="2"/>
      <c r="H10" s="2" t="s">
        <v>186</v>
      </c>
      <c r="J10" s="62" t="s">
        <v>187</v>
      </c>
      <c r="K10" s="63" t="s">
        <v>188</v>
      </c>
    </row>
    <row r="11" spans="1:11" x14ac:dyDescent="0.15">
      <c r="B11" s="1" t="s">
        <v>189</v>
      </c>
      <c r="C11" s="8">
        <v>1.2</v>
      </c>
      <c r="D11" s="8">
        <v>0.1</v>
      </c>
      <c r="E11" s="8">
        <v>0</v>
      </c>
      <c r="F11" s="2">
        <f>SUMPRODUCT(C11:E11,NumberOfAds)</f>
        <v>4.9999999999999982</v>
      </c>
      <c r="G11" s="2" t="s">
        <v>23</v>
      </c>
      <c r="H11" s="8">
        <v>5</v>
      </c>
      <c r="J11" s="62" t="s">
        <v>190</v>
      </c>
      <c r="K11" s="63" t="s">
        <v>191</v>
      </c>
    </row>
    <row r="12" spans="1:11" x14ac:dyDescent="0.15">
      <c r="B12" s="1" t="s">
        <v>192</v>
      </c>
      <c r="C12" s="8">
        <v>0.5</v>
      </c>
      <c r="D12" s="8">
        <v>0.2</v>
      </c>
      <c r="E12" s="8">
        <v>0.2</v>
      </c>
      <c r="F12" s="2">
        <f>SUMPRODUCT(C12:E12,NumberOfAds)</f>
        <v>5.8500000000000005</v>
      </c>
      <c r="G12" s="2" t="s">
        <v>23</v>
      </c>
      <c r="H12" s="8">
        <v>5</v>
      </c>
      <c r="J12" s="62" t="s">
        <v>193</v>
      </c>
      <c r="K12" s="63" t="s">
        <v>194</v>
      </c>
    </row>
    <row r="13" spans="1:11" x14ac:dyDescent="0.15">
      <c r="C13" s="2"/>
      <c r="D13" s="2"/>
      <c r="E13" s="2"/>
      <c r="F13" s="2"/>
      <c r="G13" s="2"/>
      <c r="H13" s="2"/>
      <c r="J13" s="62" t="s">
        <v>195</v>
      </c>
      <c r="K13" s="63" t="s">
        <v>196</v>
      </c>
    </row>
    <row r="14" spans="1:11" x14ac:dyDescent="0.15">
      <c r="C14" s="2" t="s">
        <v>18</v>
      </c>
      <c r="D14" s="2" t="s">
        <v>12</v>
      </c>
      <c r="E14" s="2" t="s">
        <v>13</v>
      </c>
      <c r="F14" s="2" t="s">
        <v>197</v>
      </c>
      <c r="G14" s="2"/>
      <c r="H14" s="2" t="s">
        <v>198</v>
      </c>
      <c r="J14" s="62" t="s">
        <v>199</v>
      </c>
      <c r="K14" s="63" t="s">
        <v>200</v>
      </c>
    </row>
    <row r="15" spans="1:11" x14ac:dyDescent="0.15">
      <c r="B15" s="1" t="s">
        <v>201</v>
      </c>
      <c r="C15" s="8">
        <v>0</v>
      </c>
      <c r="D15" s="8">
        <v>40</v>
      </c>
      <c r="E15" s="8">
        <v>120</v>
      </c>
      <c r="F15" s="64">
        <f>SUMPRODUCT(CouponRedemptionPerAd,NumberOfAds)</f>
        <v>1489.9999999999995</v>
      </c>
      <c r="G15" s="2" t="s">
        <v>41</v>
      </c>
      <c r="H15" s="59">
        <v>1490</v>
      </c>
      <c r="J15" s="62" t="s">
        <v>202</v>
      </c>
      <c r="K15" s="63" t="s">
        <v>203</v>
      </c>
    </row>
    <row r="16" spans="1:11" x14ac:dyDescent="0.15">
      <c r="B16" s="1" t="s">
        <v>204</v>
      </c>
      <c r="C16" s="2"/>
      <c r="D16" s="2"/>
      <c r="E16" s="2"/>
      <c r="F16" s="2"/>
      <c r="G16" s="2"/>
      <c r="H16" s="2"/>
      <c r="J16" s="62" t="s">
        <v>205</v>
      </c>
      <c r="K16" s="63" t="s">
        <v>206</v>
      </c>
    </row>
    <row r="17" spans="2:11" ht="14" thickBot="1" x14ac:dyDescent="0.2">
      <c r="H17" s="2" t="s">
        <v>9</v>
      </c>
      <c r="J17" s="65" t="s">
        <v>207</v>
      </c>
      <c r="K17" s="66" t="s">
        <v>208</v>
      </c>
    </row>
    <row r="18" spans="2:11" ht="14" thickBot="1" x14ac:dyDescent="0.2">
      <c r="C18" s="2" t="s">
        <v>18</v>
      </c>
      <c r="D18" s="2" t="s">
        <v>12</v>
      </c>
      <c r="E18" s="2" t="s">
        <v>13</v>
      </c>
      <c r="H18" s="2" t="s">
        <v>16</v>
      </c>
    </row>
    <row r="19" spans="2:11" ht="14" thickBot="1" x14ac:dyDescent="0.2">
      <c r="B19" s="1" t="s">
        <v>10</v>
      </c>
      <c r="C19" s="9">
        <v>2.9999999999999973</v>
      </c>
      <c r="D19" s="10">
        <v>14.000000000000014</v>
      </c>
      <c r="E19" s="11">
        <v>7.7499999999999929</v>
      </c>
      <c r="H19" s="12">
        <f>SUMPRODUCT(ExposuresPerAd,NumberOfAds)</f>
        <v>16175.000000000002</v>
      </c>
    </row>
    <row r="20" spans="2:11" x14ac:dyDescent="0.15">
      <c r="C20" s="2" t="s">
        <v>24</v>
      </c>
    </row>
    <row r="21" spans="2:11" x14ac:dyDescent="0.15">
      <c r="B21" s="1" t="s">
        <v>209</v>
      </c>
      <c r="C21" s="8">
        <v>5</v>
      </c>
    </row>
    <row r="22" spans="2:11" x14ac:dyDescent="0.15">
      <c r="H22" s="67"/>
    </row>
  </sheetData>
  <printOptions headings="1" gridLines="1"/>
  <pageMargins left="0.75" right="0.75" top="1" bottom="1" header="0.5" footer="0.5"/>
  <pageSetup paperSize="0" scale="86" orientation="landscape" horizontalDpi="4294967292" verticalDpi="429496729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3A41-C6AF-4473-ABF3-1074ACB5F8E1}">
  <sheetPr>
    <tabColor theme="5" tint="0.39997558519241921"/>
    <pageSetUpPr fitToPage="1"/>
  </sheetPr>
  <dimension ref="A1:K15"/>
  <sheetViews>
    <sheetView workbookViewId="0">
      <selection activeCell="E13" sqref="E13"/>
    </sheetView>
  </sheetViews>
  <sheetFormatPr baseColWidth="10" defaultColWidth="10.7109375" defaultRowHeight="13" x14ac:dyDescent="0.15"/>
  <cols>
    <col min="1" max="1" width="2.7109375" style="2" customWidth="1"/>
    <col min="2" max="2" width="16.28515625" style="1" bestFit="1" customWidth="1"/>
    <col min="3" max="5" width="10.5703125" style="2" bestFit="1" customWidth="1"/>
    <col min="6" max="6" width="7.7109375" style="2" bestFit="1" customWidth="1"/>
    <col min="7" max="7" width="2.7109375" style="2" customWidth="1"/>
    <col min="8" max="8" width="9.42578125" style="2" bestFit="1" customWidth="1"/>
    <col min="9" max="9" width="5.7109375" style="2" customWidth="1"/>
    <col min="10" max="10" width="15.140625" style="6" bestFit="1" customWidth="1"/>
    <col min="11" max="11" width="8.140625" style="6" bestFit="1" customWidth="1"/>
    <col min="12" max="16384" width="10.7109375" style="2"/>
  </cols>
  <sheetData>
    <row r="1" spans="1:11" ht="18" x14ac:dyDescent="0.2">
      <c r="A1" s="47" t="s">
        <v>210</v>
      </c>
    </row>
    <row r="3" spans="1:11" ht="14" thickBot="1" x14ac:dyDescent="0.2">
      <c r="B3" s="5" t="s">
        <v>31</v>
      </c>
    </row>
    <row r="4" spans="1:11" ht="14" thickBot="1" x14ac:dyDescent="0.2">
      <c r="B4" s="5" t="s">
        <v>211</v>
      </c>
      <c r="C4" s="2" t="s">
        <v>32</v>
      </c>
      <c r="D4" s="2" t="s">
        <v>33</v>
      </c>
      <c r="E4" s="2" t="s">
        <v>34</v>
      </c>
      <c r="J4" s="46" t="s">
        <v>112</v>
      </c>
      <c r="K4" s="45" t="s">
        <v>111</v>
      </c>
    </row>
    <row r="5" spans="1:11" x14ac:dyDescent="0.15">
      <c r="B5" s="1" t="s">
        <v>35</v>
      </c>
      <c r="C5" s="68">
        <v>700</v>
      </c>
      <c r="D5" s="68">
        <v>900</v>
      </c>
      <c r="E5" s="68">
        <v>800</v>
      </c>
      <c r="J5" s="44" t="s">
        <v>212</v>
      </c>
      <c r="K5" s="43" t="s">
        <v>179</v>
      </c>
    </row>
    <row r="6" spans="1:11" x14ac:dyDescent="0.15">
      <c r="B6" s="1" t="s">
        <v>36</v>
      </c>
      <c r="C6" s="68">
        <v>800</v>
      </c>
      <c r="D6" s="68">
        <v>900</v>
      </c>
      <c r="E6" s="68">
        <v>700</v>
      </c>
      <c r="J6" s="42" t="s">
        <v>37</v>
      </c>
      <c r="K6" s="41" t="s">
        <v>188</v>
      </c>
    </row>
    <row r="7" spans="1:11" x14ac:dyDescent="0.15">
      <c r="J7" s="42" t="s">
        <v>213</v>
      </c>
      <c r="K7" s="41" t="s">
        <v>214</v>
      </c>
    </row>
    <row r="8" spans="1:11" x14ac:dyDescent="0.15">
      <c r="F8" s="2" t="s">
        <v>0</v>
      </c>
      <c r="J8" s="42" t="s">
        <v>155</v>
      </c>
      <c r="K8" s="41" t="s">
        <v>196</v>
      </c>
    </row>
    <row r="9" spans="1:11" x14ac:dyDescent="0.15">
      <c r="F9" s="2" t="s">
        <v>38</v>
      </c>
      <c r="J9" s="42" t="s">
        <v>215</v>
      </c>
      <c r="K9" s="41" t="s">
        <v>203</v>
      </c>
    </row>
    <row r="10" spans="1:11" x14ac:dyDescent="0.15">
      <c r="B10" s="5" t="s">
        <v>39</v>
      </c>
      <c r="C10" s="2" t="s">
        <v>32</v>
      </c>
      <c r="D10" s="2" t="s">
        <v>33</v>
      </c>
      <c r="E10" s="2" t="s">
        <v>34</v>
      </c>
      <c r="F10" s="2" t="s">
        <v>40</v>
      </c>
      <c r="H10" s="2" t="s">
        <v>37</v>
      </c>
      <c r="J10" s="42" t="s">
        <v>216</v>
      </c>
      <c r="K10" s="41" t="s">
        <v>217</v>
      </c>
    </row>
    <row r="11" spans="1:11" ht="14" thickBot="1" x14ac:dyDescent="0.2">
      <c r="B11" s="1" t="s">
        <v>35</v>
      </c>
      <c r="C11" s="16">
        <v>10</v>
      </c>
      <c r="D11" s="17">
        <v>2</v>
      </c>
      <c r="E11" s="18">
        <v>0</v>
      </c>
      <c r="F11" s="2">
        <f>SUM(C11:E11)</f>
        <v>12</v>
      </c>
      <c r="G11" s="2" t="s">
        <v>41</v>
      </c>
      <c r="H11" s="8">
        <v>12</v>
      </c>
      <c r="J11" s="40" t="s">
        <v>218</v>
      </c>
      <c r="K11" s="39" t="s">
        <v>194</v>
      </c>
    </row>
    <row r="12" spans="1:11" x14ac:dyDescent="0.15">
      <c r="B12" s="1" t="s">
        <v>36</v>
      </c>
      <c r="C12" s="19">
        <v>0</v>
      </c>
      <c r="D12" s="20">
        <v>6</v>
      </c>
      <c r="E12" s="21">
        <v>9</v>
      </c>
      <c r="F12" s="2">
        <f>SUM(C12:E12)</f>
        <v>15</v>
      </c>
      <c r="G12" s="2" t="s">
        <v>41</v>
      </c>
      <c r="H12" s="15">
        <v>15</v>
      </c>
    </row>
    <row r="13" spans="1:11" x14ac:dyDescent="0.15">
      <c r="B13" s="1" t="s">
        <v>42</v>
      </c>
      <c r="C13" s="2">
        <f>SUM(C11:C12)</f>
        <v>10</v>
      </c>
      <c r="D13" s="2">
        <f t="shared" ref="D13:E13" si="0">SUM(D11:D12)</f>
        <v>8</v>
      </c>
      <c r="E13" s="2">
        <f t="shared" si="0"/>
        <v>9</v>
      </c>
    </row>
    <row r="14" spans="1:11" ht="14" thickBot="1" x14ac:dyDescent="0.2">
      <c r="C14" s="2" t="s">
        <v>41</v>
      </c>
      <c r="D14" s="2" t="s">
        <v>41</v>
      </c>
      <c r="E14" s="2" t="s">
        <v>41</v>
      </c>
      <c r="H14" s="2" t="s">
        <v>22</v>
      </c>
    </row>
    <row r="15" spans="1:11" ht="14" thickBot="1" x14ac:dyDescent="0.2">
      <c r="B15" s="1" t="s">
        <v>43</v>
      </c>
      <c r="C15" s="8">
        <v>10</v>
      </c>
      <c r="D15" s="8">
        <v>8</v>
      </c>
      <c r="E15" s="8">
        <v>9</v>
      </c>
      <c r="H15" s="13">
        <f>SUMPRODUCT(ShippingCost,UnitsShipped)</f>
        <v>20500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9605-A96B-4337-8A54-7D2EF0EE5960}">
  <sheetPr>
    <tabColor theme="5" tint="0.59999389629810485"/>
    <pageSetUpPr fitToPage="1"/>
  </sheetPr>
  <dimension ref="A1:K15"/>
  <sheetViews>
    <sheetView workbookViewId="0">
      <selection activeCell="H15" sqref="H15"/>
    </sheetView>
  </sheetViews>
  <sheetFormatPr baseColWidth="10" defaultColWidth="10.7109375" defaultRowHeight="13" x14ac:dyDescent="0.15"/>
  <cols>
    <col min="1" max="1" width="2.7109375" style="2" customWidth="1"/>
    <col min="2" max="2" width="16.28515625" style="1" bestFit="1" customWidth="1"/>
    <col min="3" max="5" width="10.5703125" style="2" bestFit="1" customWidth="1"/>
    <col min="6" max="6" width="7.7109375" style="2" bestFit="1" customWidth="1"/>
    <col min="7" max="7" width="2.7109375" style="2" customWidth="1"/>
    <col min="8" max="8" width="9.42578125" style="2" bestFit="1" customWidth="1"/>
    <col min="9" max="9" width="5.7109375" style="2" customWidth="1"/>
    <col min="10" max="10" width="15.140625" style="6" bestFit="1" customWidth="1"/>
    <col min="11" max="11" width="8.140625" style="6" bestFit="1" customWidth="1"/>
    <col min="12" max="16384" width="10.7109375" style="2"/>
  </cols>
  <sheetData>
    <row r="1" spans="1:11" ht="18" x14ac:dyDescent="0.2">
      <c r="A1" s="47" t="s">
        <v>210</v>
      </c>
    </row>
    <row r="3" spans="1:11" ht="14" thickBot="1" x14ac:dyDescent="0.2">
      <c r="B3" s="5" t="s">
        <v>31</v>
      </c>
    </row>
    <row r="4" spans="1:11" ht="14" thickBot="1" x14ac:dyDescent="0.2">
      <c r="B4" s="5" t="s">
        <v>211</v>
      </c>
      <c r="C4" s="2" t="s">
        <v>32</v>
      </c>
      <c r="D4" s="2" t="s">
        <v>33</v>
      </c>
      <c r="E4" s="2" t="s">
        <v>34</v>
      </c>
      <c r="J4" s="46" t="s">
        <v>112</v>
      </c>
      <c r="K4" s="45" t="s">
        <v>111</v>
      </c>
    </row>
    <row r="5" spans="1:11" x14ac:dyDescent="0.15">
      <c r="B5" s="1" t="s">
        <v>35</v>
      </c>
      <c r="C5" s="68">
        <v>700</v>
      </c>
      <c r="D5" s="68">
        <v>900</v>
      </c>
      <c r="E5" s="68">
        <v>800</v>
      </c>
      <c r="J5" s="44" t="s">
        <v>212</v>
      </c>
      <c r="K5" s="43" t="s">
        <v>179</v>
      </c>
    </row>
    <row r="6" spans="1:11" x14ac:dyDescent="0.15">
      <c r="B6" s="1" t="s">
        <v>36</v>
      </c>
      <c r="C6" s="68">
        <v>800</v>
      </c>
      <c r="D6" s="68">
        <v>900</v>
      </c>
      <c r="E6" s="68">
        <v>700</v>
      </c>
      <c r="J6" s="42" t="s">
        <v>37</v>
      </c>
      <c r="K6" s="41" t="s">
        <v>188</v>
      </c>
    </row>
    <row r="7" spans="1:11" x14ac:dyDescent="0.15">
      <c r="J7" s="42" t="s">
        <v>213</v>
      </c>
      <c r="K7" s="41" t="s">
        <v>214</v>
      </c>
    </row>
    <row r="8" spans="1:11" x14ac:dyDescent="0.15">
      <c r="F8" s="2" t="s">
        <v>0</v>
      </c>
      <c r="J8" s="42" t="s">
        <v>155</v>
      </c>
      <c r="K8" s="41" t="s">
        <v>196</v>
      </c>
    </row>
    <row r="9" spans="1:11" x14ac:dyDescent="0.15">
      <c r="F9" s="2" t="s">
        <v>38</v>
      </c>
      <c r="J9" s="42" t="s">
        <v>215</v>
      </c>
      <c r="K9" s="41" t="s">
        <v>203</v>
      </c>
    </row>
    <row r="10" spans="1:11" x14ac:dyDescent="0.15">
      <c r="B10" s="5" t="s">
        <v>39</v>
      </c>
      <c r="C10" s="2" t="s">
        <v>32</v>
      </c>
      <c r="D10" s="2" t="s">
        <v>33</v>
      </c>
      <c r="E10" s="2" t="s">
        <v>34</v>
      </c>
      <c r="F10" s="2" t="s">
        <v>40</v>
      </c>
      <c r="H10" s="2" t="s">
        <v>37</v>
      </c>
      <c r="J10" s="42" t="s">
        <v>216</v>
      </c>
      <c r="K10" s="41" t="s">
        <v>217</v>
      </c>
    </row>
    <row r="11" spans="1:11" ht="14" thickBot="1" x14ac:dyDescent="0.2">
      <c r="B11" s="1" t="s">
        <v>35</v>
      </c>
      <c r="C11" s="16">
        <v>10</v>
      </c>
      <c r="D11" s="17">
        <v>2</v>
      </c>
      <c r="E11" s="18">
        <v>0</v>
      </c>
      <c r="F11" s="2">
        <f>SUM(C11:E11)</f>
        <v>12</v>
      </c>
      <c r="G11" s="2" t="s">
        <v>41</v>
      </c>
      <c r="H11" s="8">
        <v>12</v>
      </c>
      <c r="J11" s="40" t="s">
        <v>218</v>
      </c>
      <c r="K11" s="39" t="s">
        <v>194</v>
      </c>
    </row>
    <row r="12" spans="1:11" x14ac:dyDescent="0.15">
      <c r="B12" s="1" t="s">
        <v>36</v>
      </c>
      <c r="C12" s="19">
        <v>0</v>
      </c>
      <c r="D12" s="20">
        <v>6</v>
      </c>
      <c r="E12" s="21">
        <v>9</v>
      </c>
      <c r="F12" s="2">
        <f>SUM(C12:E12)</f>
        <v>15</v>
      </c>
      <c r="G12" s="2" t="s">
        <v>41</v>
      </c>
      <c r="H12" s="15">
        <v>15</v>
      </c>
    </row>
    <row r="13" spans="1:11" x14ac:dyDescent="0.15">
      <c r="B13" s="1" t="s">
        <v>42</v>
      </c>
      <c r="C13" s="2">
        <f>SUM(C11:C12)</f>
        <v>10</v>
      </c>
      <c r="D13" s="2">
        <f>SUM(D11:D12)</f>
        <v>8</v>
      </c>
      <c r="E13" s="2">
        <f>SUM(E11:E12)</f>
        <v>9</v>
      </c>
    </row>
    <row r="14" spans="1:11" ht="14" thickBot="1" x14ac:dyDescent="0.2">
      <c r="C14" s="2" t="s">
        <v>41</v>
      </c>
      <c r="D14" s="2" t="s">
        <v>41</v>
      </c>
      <c r="E14" s="2" t="s">
        <v>41</v>
      </c>
      <c r="H14" s="2" t="s">
        <v>22</v>
      </c>
    </row>
    <row r="15" spans="1:11" ht="14" thickBot="1" x14ac:dyDescent="0.2">
      <c r="B15" s="1" t="s">
        <v>43</v>
      </c>
      <c r="C15" s="8">
        <v>10</v>
      </c>
      <c r="D15" s="8">
        <v>8</v>
      </c>
      <c r="E15" s="8">
        <v>9</v>
      </c>
      <c r="H15" s="13">
        <f>SUMPRODUCT(ShippingCost,UnitsShipped)</f>
        <v>20500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529D-FAC4-4C5C-8E58-5F808E123CA7}">
  <sheetPr>
    <tabColor theme="1" tint="4.9989318521683403E-2"/>
  </sheetPr>
  <dimension ref="A1:M30"/>
  <sheetViews>
    <sheetView workbookViewId="0">
      <selection activeCell="L7" sqref="L7"/>
    </sheetView>
  </sheetViews>
  <sheetFormatPr baseColWidth="10" defaultColWidth="10.7109375" defaultRowHeight="13" x14ac:dyDescent="0.15"/>
  <cols>
    <col min="1" max="1" width="2.7109375" style="2" customWidth="1"/>
    <col min="2" max="2" width="9" style="2" customWidth="1"/>
    <col min="3" max="3" width="6.85546875" style="2" customWidth="1"/>
    <col min="4" max="6" width="9.7109375" style="2" customWidth="1"/>
    <col min="7" max="7" width="11.42578125" style="2" bestFit="1" customWidth="1"/>
    <col min="8" max="8" width="11.140625" style="2" bestFit="1" customWidth="1"/>
    <col min="9" max="9" width="6" style="2" bestFit="1" customWidth="1"/>
    <col min="10" max="10" width="9.140625" style="2" bestFit="1" customWidth="1"/>
    <col min="11" max="11" width="5.7109375" style="2" customWidth="1"/>
    <col min="12" max="12" width="16" style="2" customWidth="1"/>
    <col min="13" max="13" width="8" style="2" bestFit="1" customWidth="1"/>
    <col min="14" max="16384" width="10.7109375" style="2"/>
  </cols>
  <sheetData>
    <row r="1" spans="1:13" ht="18" x14ac:dyDescent="0.2">
      <c r="A1" s="47" t="s">
        <v>219</v>
      </c>
      <c r="B1" s="47"/>
      <c r="C1" s="47"/>
    </row>
    <row r="2" spans="1:13" x14ac:dyDescent="0.15">
      <c r="D2" s="69"/>
      <c r="E2" s="69"/>
      <c r="F2" s="69"/>
      <c r="G2" s="69"/>
    </row>
    <row r="3" spans="1:13" ht="14" thickBot="1" x14ac:dyDescent="0.2">
      <c r="D3" s="97" t="s">
        <v>220</v>
      </c>
      <c r="E3" s="97"/>
      <c r="F3" s="97"/>
      <c r="G3" s="97"/>
    </row>
    <row r="4" spans="1:13" ht="14" thickBot="1" x14ac:dyDescent="0.2">
      <c r="B4" s="70" t="s">
        <v>221</v>
      </c>
      <c r="D4" s="2" t="s">
        <v>222</v>
      </c>
      <c r="G4" s="3"/>
      <c r="I4" s="2" t="s">
        <v>223</v>
      </c>
      <c r="L4" s="46" t="s">
        <v>112</v>
      </c>
      <c r="M4" s="45" t="s">
        <v>111</v>
      </c>
    </row>
    <row r="5" spans="1:13" x14ac:dyDescent="0.15">
      <c r="B5" s="70" t="s">
        <v>224</v>
      </c>
      <c r="D5" s="2" t="s">
        <v>225</v>
      </c>
      <c r="E5" s="2" t="s">
        <v>226</v>
      </c>
      <c r="F5" s="2" t="s">
        <v>227</v>
      </c>
      <c r="G5" s="2" t="s">
        <v>228</v>
      </c>
      <c r="I5" s="2" t="s">
        <v>229</v>
      </c>
      <c r="L5" s="60" t="s">
        <v>230</v>
      </c>
      <c r="M5" s="61" t="s">
        <v>231</v>
      </c>
    </row>
    <row r="6" spans="1:13" x14ac:dyDescent="0.15">
      <c r="C6" s="1" t="s">
        <v>232</v>
      </c>
      <c r="D6" s="8">
        <v>35</v>
      </c>
      <c r="E6" s="8">
        <v>41</v>
      </c>
      <c r="F6" s="8">
        <v>27</v>
      </c>
      <c r="G6" s="8">
        <v>40</v>
      </c>
      <c r="I6" s="68">
        <v>14</v>
      </c>
      <c r="L6" s="62" t="s">
        <v>30</v>
      </c>
      <c r="M6" s="63" t="s">
        <v>233</v>
      </c>
    </row>
    <row r="7" spans="1:13" x14ac:dyDescent="0.15">
      <c r="B7" s="2" t="s">
        <v>234</v>
      </c>
      <c r="C7" s="1" t="s">
        <v>235</v>
      </c>
      <c r="D7" s="8">
        <v>47</v>
      </c>
      <c r="E7" s="8">
        <v>45</v>
      </c>
      <c r="F7" s="8">
        <v>32</v>
      </c>
      <c r="G7" s="8">
        <v>51</v>
      </c>
      <c r="I7" s="68">
        <v>12</v>
      </c>
      <c r="L7" s="62" t="s">
        <v>2</v>
      </c>
      <c r="M7" s="63" t="s">
        <v>236</v>
      </c>
    </row>
    <row r="8" spans="1:13" x14ac:dyDescent="0.15">
      <c r="C8" s="1" t="s">
        <v>237</v>
      </c>
      <c r="D8" s="8">
        <v>39</v>
      </c>
      <c r="E8" s="8">
        <v>56</v>
      </c>
      <c r="F8" s="8">
        <v>36</v>
      </c>
      <c r="G8" s="8">
        <v>43</v>
      </c>
      <c r="I8" s="68">
        <v>13</v>
      </c>
      <c r="L8" s="62" t="s">
        <v>238</v>
      </c>
      <c r="M8" s="63" t="s">
        <v>239</v>
      </c>
    </row>
    <row r="9" spans="1:13" x14ac:dyDescent="0.15">
      <c r="C9" s="1" t="s">
        <v>240</v>
      </c>
      <c r="D9" s="8">
        <v>32</v>
      </c>
      <c r="E9" s="8">
        <v>51</v>
      </c>
      <c r="F9" s="8">
        <v>25</v>
      </c>
      <c r="G9" s="8">
        <v>46</v>
      </c>
      <c r="I9" s="68">
        <v>15</v>
      </c>
      <c r="L9" s="62" t="s">
        <v>241</v>
      </c>
      <c r="M9" s="63" t="s">
        <v>242</v>
      </c>
    </row>
    <row r="10" spans="1:13" x14ac:dyDescent="0.15">
      <c r="D10" s="69"/>
      <c r="E10" s="69"/>
      <c r="F10" s="69"/>
      <c r="G10" s="69"/>
      <c r="L10" s="42" t="s">
        <v>1</v>
      </c>
      <c r="M10" s="41" t="s">
        <v>243</v>
      </c>
    </row>
    <row r="11" spans="1:13" x14ac:dyDescent="0.15">
      <c r="D11" s="69"/>
      <c r="E11" s="69"/>
      <c r="F11" s="69"/>
      <c r="G11" s="69"/>
      <c r="L11" s="62" t="s">
        <v>244</v>
      </c>
      <c r="M11" s="63" t="s">
        <v>245</v>
      </c>
    </row>
    <row r="12" spans="1:13" x14ac:dyDescent="0.15">
      <c r="D12" s="97" t="s">
        <v>220</v>
      </c>
      <c r="E12" s="97"/>
      <c r="F12" s="97"/>
      <c r="G12" s="97"/>
      <c r="L12" s="62" t="s">
        <v>246</v>
      </c>
      <c r="M12" s="63" t="s">
        <v>247</v>
      </c>
    </row>
    <row r="13" spans="1:13" ht="14" thickBot="1" x14ac:dyDescent="0.2">
      <c r="C13" s="70"/>
      <c r="D13" s="2" t="s">
        <v>222</v>
      </c>
      <c r="G13" s="3"/>
      <c r="L13" s="65" t="s">
        <v>155</v>
      </c>
      <c r="M13" s="66" t="s">
        <v>248</v>
      </c>
    </row>
    <row r="14" spans="1:13" x14ac:dyDescent="0.15">
      <c r="B14" s="70" t="s">
        <v>30</v>
      </c>
      <c r="D14" s="2" t="s">
        <v>225</v>
      </c>
      <c r="E14" s="2" t="s">
        <v>226</v>
      </c>
      <c r="F14" s="2" t="s">
        <v>227</v>
      </c>
      <c r="G14" s="2" t="s">
        <v>228</v>
      </c>
      <c r="L14" s="3"/>
      <c r="M14" s="3"/>
    </row>
    <row r="15" spans="1:13" x14ac:dyDescent="0.15">
      <c r="C15" s="1" t="s">
        <v>232</v>
      </c>
      <c r="D15" s="71">
        <f>D6*I6</f>
        <v>490</v>
      </c>
      <c r="E15" s="72">
        <f>E6*I6</f>
        <v>574</v>
      </c>
      <c r="F15" s="72">
        <f>F6*I6</f>
        <v>378</v>
      </c>
      <c r="G15" s="73">
        <f>G6*I6</f>
        <v>560</v>
      </c>
    </row>
    <row r="16" spans="1:13" x14ac:dyDescent="0.15">
      <c r="B16" s="2" t="s">
        <v>234</v>
      </c>
      <c r="C16" s="1" t="s">
        <v>235</v>
      </c>
      <c r="D16" s="74">
        <f>D7*I7</f>
        <v>564</v>
      </c>
      <c r="E16" s="75">
        <f>E7*I7</f>
        <v>540</v>
      </c>
      <c r="F16" s="75">
        <f>F7*I7</f>
        <v>384</v>
      </c>
      <c r="G16" s="76">
        <f>G7*I7</f>
        <v>612</v>
      </c>
    </row>
    <row r="17" spans="2:10" x14ac:dyDescent="0.15">
      <c r="C17" s="1" t="s">
        <v>237</v>
      </c>
      <c r="D17" s="74">
        <f>D8*I8</f>
        <v>507</v>
      </c>
      <c r="E17" s="75">
        <f>E8*I8</f>
        <v>728</v>
      </c>
      <c r="F17" s="75">
        <f>F8*I8</f>
        <v>468</v>
      </c>
      <c r="G17" s="76">
        <f>G8*I8</f>
        <v>559</v>
      </c>
    </row>
    <row r="18" spans="2:10" x14ac:dyDescent="0.15">
      <c r="C18" s="1" t="s">
        <v>240</v>
      </c>
      <c r="D18" s="77">
        <f>D9*I9</f>
        <v>480</v>
      </c>
      <c r="E18" s="78">
        <f>E9*I9</f>
        <v>765</v>
      </c>
      <c r="F18" s="78">
        <f>F9*I9</f>
        <v>375</v>
      </c>
      <c r="G18" s="79">
        <f>G9*I9</f>
        <v>690</v>
      </c>
    </row>
    <row r="20" spans="2:10" x14ac:dyDescent="0.15">
      <c r="D20" s="69"/>
      <c r="E20" s="69"/>
      <c r="F20" s="69"/>
      <c r="G20" s="69"/>
    </row>
    <row r="21" spans="2:10" x14ac:dyDescent="0.15">
      <c r="D21" s="97" t="s">
        <v>220</v>
      </c>
      <c r="E21" s="97"/>
      <c r="F21" s="97"/>
      <c r="G21" s="97"/>
    </row>
    <row r="22" spans="2:10" x14ac:dyDescent="0.15">
      <c r="D22" s="2" t="s">
        <v>222</v>
      </c>
      <c r="G22" s="3"/>
      <c r="H22" s="2" t="s">
        <v>0</v>
      </c>
    </row>
    <row r="23" spans="2:10" x14ac:dyDescent="0.15">
      <c r="B23" s="70" t="s">
        <v>230</v>
      </c>
      <c r="D23" s="2" t="s">
        <v>225</v>
      </c>
      <c r="E23" s="2" t="s">
        <v>226</v>
      </c>
      <c r="F23" s="2" t="s">
        <v>227</v>
      </c>
      <c r="G23" s="2" t="s">
        <v>228</v>
      </c>
      <c r="H23" s="2" t="s">
        <v>3</v>
      </c>
      <c r="J23" s="2" t="s">
        <v>1</v>
      </c>
    </row>
    <row r="24" spans="2:10" x14ac:dyDescent="0.15">
      <c r="C24" s="1" t="s">
        <v>232</v>
      </c>
      <c r="D24" s="16">
        <v>0</v>
      </c>
      <c r="E24" s="17">
        <v>0</v>
      </c>
      <c r="F24" s="17">
        <v>1</v>
      </c>
      <c r="G24" s="18">
        <v>0</v>
      </c>
      <c r="H24" s="2">
        <f>SUM(D24:G24)</f>
        <v>1</v>
      </c>
      <c r="I24" s="2" t="s">
        <v>41</v>
      </c>
      <c r="J24" s="8">
        <v>1</v>
      </c>
    </row>
    <row r="25" spans="2:10" x14ac:dyDescent="0.15">
      <c r="B25" s="2" t="s">
        <v>234</v>
      </c>
      <c r="C25" s="1" t="s">
        <v>235</v>
      </c>
      <c r="D25" s="22">
        <v>0</v>
      </c>
      <c r="E25" s="80">
        <v>1</v>
      </c>
      <c r="F25" s="80">
        <v>0</v>
      </c>
      <c r="G25" s="23">
        <v>0</v>
      </c>
      <c r="H25" s="2">
        <f t="shared" ref="H25:H27" si="0">SUM(D25:G25)</f>
        <v>1</v>
      </c>
      <c r="I25" s="2" t="s">
        <v>41</v>
      </c>
      <c r="J25" s="8">
        <v>1</v>
      </c>
    </row>
    <row r="26" spans="2:10" x14ac:dyDescent="0.15">
      <c r="C26" s="1" t="s">
        <v>237</v>
      </c>
      <c r="D26" s="22">
        <v>0</v>
      </c>
      <c r="E26" s="80">
        <v>0</v>
      </c>
      <c r="F26" s="80">
        <v>0</v>
      </c>
      <c r="G26" s="23">
        <v>1</v>
      </c>
      <c r="H26" s="2">
        <f t="shared" si="0"/>
        <v>1</v>
      </c>
      <c r="I26" s="2" t="s">
        <v>41</v>
      </c>
      <c r="J26" s="8">
        <v>1</v>
      </c>
    </row>
    <row r="27" spans="2:10" x14ac:dyDescent="0.15">
      <c r="C27" s="1" t="s">
        <v>240</v>
      </c>
      <c r="D27" s="19">
        <v>1</v>
      </c>
      <c r="E27" s="20">
        <v>0</v>
      </c>
      <c r="F27" s="20">
        <v>0</v>
      </c>
      <c r="G27" s="21">
        <v>0</v>
      </c>
      <c r="H27" s="2">
        <f t="shared" si="0"/>
        <v>1</v>
      </c>
      <c r="I27" s="2" t="s">
        <v>41</v>
      </c>
      <c r="J27" s="8">
        <v>1</v>
      </c>
    </row>
    <row r="28" spans="2:10" x14ac:dyDescent="0.15">
      <c r="C28" s="1" t="s">
        <v>4</v>
      </c>
      <c r="D28" s="2">
        <f>SUM(D24:D27)</f>
        <v>1</v>
      </c>
      <c r="E28" s="2">
        <f t="shared" ref="E28:G28" si="1">SUM(E24:E27)</f>
        <v>1</v>
      </c>
      <c r="F28" s="2">
        <f t="shared" si="1"/>
        <v>1</v>
      </c>
      <c r="G28" s="2">
        <f t="shared" si="1"/>
        <v>1</v>
      </c>
    </row>
    <row r="29" spans="2:10" ht="14" thickBot="1" x14ac:dyDescent="0.2">
      <c r="C29" s="1"/>
      <c r="D29" s="2" t="s">
        <v>41</v>
      </c>
      <c r="E29" s="2" t="s">
        <v>41</v>
      </c>
      <c r="F29" s="2" t="s">
        <v>41</v>
      </c>
      <c r="G29" s="2" t="s">
        <v>41</v>
      </c>
      <c r="J29" s="2" t="s">
        <v>22</v>
      </c>
    </row>
    <row r="30" spans="2:10" ht="14" thickBot="1" x14ac:dyDescent="0.2">
      <c r="C30" s="1" t="s">
        <v>2</v>
      </c>
      <c r="D30" s="8">
        <v>1</v>
      </c>
      <c r="E30" s="8">
        <v>1</v>
      </c>
      <c r="F30" s="8">
        <v>1</v>
      </c>
      <c r="G30" s="8">
        <v>1</v>
      </c>
      <c r="J30" s="13">
        <f>SUMPRODUCT(Cost,Assignment)</f>
        <v>1957</v>
      </c>
    </row>
  </sheetData>
  <mergeCells count="3">
    <mergeCell ref="D3:G3"/>
    <mergeCell ref="D12:G12"/>
    <mergeCell ref="D21:G21"/>
  </mergeCells>
  <printOptions headings="1" gridLines="1" gridLinesSet="0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84C8-6DB6-4FC5-9813-CF68E65142FA}">
  <sheetPr>
    <tabColor theme="1" tint="4.9989318521683403E-2"/>
  </sheetPr>
  <dimension ref="A1:M30"/>
  <sheetViews>
    <sheetView workbookViewId="0">
      <selection activeCell="J17" sqref="J17"/>
    </sheetView>
  </sheetViews>
  <sheetFormatPr baseColWidth="10" defaultColWidth="10.7109375" defaultRowHeight="13" x14ac:dyDescent="0.15"/>
  <cols>
    <col min="1" max="1" width="2.7109375" style="2" customWidth="1"/>
    <col min="2" max="2" width="9" style="2" customWidth="1"/>
    <col min="3" max="3" width="6.85546875" style="2" customWidth="1"/>
    <col min="4" max="6" width="9.7109375" style="2" customWidth="1"/>
    <col min="7" max="7" width="11.42578125" style="2" bestFit="1" customWidth="1"/>
    <col min="8" max="8" width="11.140625" style="2" bestFit="1" customWidth="1"/>
    <col min="9" max="9" width="6" style="2" bestFit="1" customWidth="1"/>
    <col min="10" max="10" width="9.140625" style="2" bestFit="1" customWidth="1"/>
    <col min="11" max="11" width="5.7109375" style="2" customWidth="1"/>
    <col min="12" max="12" width="16" style="2" customWidth="1"/>
    <col min="13" max="13" width="8" style="2" bestFit="1" customWidth="1"/>
    <col min="14" max="16384" width="10.7109375" style="2"/>
  </cols>
  <sheetData>
    <row r="1" spans="1:13" ht="18" x14ac:dyDescent="0.2">
      <c r="A1" s="47" t="s">
        <v>219</v>
      </c>
      <c r="B1" s="47"/>
      <c r="C1" s="47"/>
    </row>
    <row r="2" spans="1:13" x14ac:dyDescent="0.15">
      <c r="D2" s="69"/>
      <c r="E2" s="69"/>
      <c r="F2" s="69"/>
      <c r="G2" s="69"/>
    </row>
    <row r="3" spans="1:13" ht="14" thickBot="1" x14ac:dyDescent="0.2">
      <c r="D3" s="97" t="s">
        <v>220</v>
      </c>
      <c r="E3" s="97"/>
      <c r="F3" s="97"/>
      <c r="G3" s="97"/>
    </row>
    <row r="4" spans="1:13" ht="14" thickBot="1" x14ac:dyDescent="0.2">
      <c r="B4" s="70" t="s">
        <v>221</v>
      </c>
      <c r="D4" s="2" t="s">
        <v>222</v>
      </c>
      <c r="G4" s="3"/>
      <c r="I4" s="2" t="s">
        <v>223</v>
      </c>
      <c r="L4" s="46" t="s">
        <v>112</v>
      </c>
      <c r="M4" s="45" t="s">
        <v>111</v>
      </c>
    </row>
    <row r="5" spans="1:13" x14ac:dyDescent="0.15">
      <c r="B5" s="70" t="s">
        <v>224</v>
      </c>
      <c r="D5" s="2" t="s">
        <v>225</v>
      </c>
      <c r="E5" s="2" t="s">
        <v>226</v>
      </c>
      <c r="F5" s="2" t="s">
        <v>227</v>
      </c>
      <c r="G5" s="2" t="s">
        <v>228</v>
      </c>
      <c r="I5" s="2" t="s">
        <v>229</v>
      </c>
      <c r="L5" s="60" t="s">
        <v>230</v>
      </c>
      <c r="M5" s="61" t="s">
        <v>231</v>
      </c>
    </row>
    <row r="6" spans="1:13" x14ac:dyDescent="0.15">
      <c r="C6" s="1" t="s">
        <v>232</v>
      </c>
      <c r="D6" s="8">
        <v>35</v>
      </c>
      <c r="E6" s="8">
        <v>41</v>
      </c>
      <c r="F6" s="8">
        <v>27</v>
      </c>
      <c r="G6" s="8">
        <v>40</v>
      </c>
      <c r="I6" s="68">
        <v>14</v>
      </c>
      <c r="L6" s="62" t="s">
        <v>30</v>
      </c>
      <c r="M6" s="63" t="s">
        <v>233</v>
      </c>
    </row>
    <row r="7" spans="1:13" x14ac:dyDescent="0.15">
      <c r="B7" s="2" t="s">
        <v>234</v>
      </c>
      <c r="C7" s="1" t="s">
        <v>235</v>
      </c>
      <c r="D7" s="8">
        <v>47</v>
      </c>
      <c r="E7" s="8">
        <v>45</v>
      </c>
      <c r="F7" s="8">
        <v>32</v>
      </c>
      <c r="G7" s="8">
        <v>51</v>
      </c>
      <c r="I7" s="68">
        <v>12</v>
      </c>
      <c r="L7" s="62" t="s">
        <v>2</v>
      </c>
      <c r="M7" s="63" t="s">
        <v>236</v>
      </c>
    </row>
    <row r="8" spans="1:13" x14ac:dyDescent="0.15">
      <c r="C8" s="1" t="s">
        <v>237</v>
      </c>
      <c r="D8" s="8">
        <v>39</v>
      </c>
      <c r="E8" s="8">
        <v>56</v>
      </c>
      <c r="F8" s="8">
        <v>36</v>
      </c>
      <c r="G8" s="8">
        <v>43</v>
      </c>
      <c r="I8" s="68">
        <v>13</v>
      </c>
      <c r="L8" s="62" t="s">
        <v>238</v>
      </c>
      <c r="M8" s="63" t="s">
        <v>239</v>
      </c>
    </row>
    <row r="9" spans="1:13" x14ac:dyDescent="0.15">
      <c r="C9" s="1" t="s">
        <v>240</v>
      </c>
      <c r="D9" s="8">
        <v>32</v>
      </c>
      <c r="E9" s="8">
        <v>51</v>
      </c>
      <c r="F9" s="8">
        <v>25</v>
      </c>
      <c r="G9" s="8">
        <v>46</v>
      </c>
      <c r="I9" s="68">
        <v>15</v>
      </c>
      <c r="L9" s="62" t="s">
        <v>241</v>
      </c>
      <c r="M9" s="63" t="s">
        <v>242</v>
      </c>
    </row>
    <row r="10" spans="1:13" x14ac:dyDescent="0.15">
      <c r="D10" s="69"/>
      <c r="E10" s="69"/>
      <c r="F10" s="69"/>
      <c r="G10" s="69"/>
      <c r="L10" s="42" t="s">
        <v>1</v>
      </c>
      <c r="M10" s="41" t="s">
        <v>243</v>
      </c>
    </row>
    <row r="11" spans="1:13" x14ac:dyDescent="0.15">
      <c r="D11" s="69"/>
      <c r="E11" s="69"/>
      <c r="F11" s="69"/>
      <c r="G11" s="69"/>
      <c r="L11" s="62" t="s">
        <v>244</v>
      </c>
      <c r="M11" s="63" t="s">
        <v>245</v>
      </c>
    </row>
    <row r="12" spans="1:13" x14ac:dyDescent="0.15">
      <c r="D12" s="97" t="s">
        <v>220</v>
      </c>
      <c r="E12" s="97"/>
      <c r="F12" s="97"/>
      <c r="G12" s="97"/>
      <c r="L12" s="62" t="s">
        <v>246</v>
      </c>
      <c r="M12" s="63" t="s">
        <v>247</v>
      </c>
    </row>
    <row r="13" spans="1:13" ht="14" thickBot="1" x14ac:dyDescent="0.2">
      <c r="C13" s="70"/>
      <c r="D13" s="2" t="s">
        <v>222</v>
      </c>
      <c r="G13" s="3"/>
      <c r="L13" s="65" t="s">
        <v>155</v>
      </c>
      <c r="M13" s="66" t="s">
        <v>248</v>
      </c>
    </row>
    <row r="14" spans="1:13" x14ac:dyDescent="0.15">
      <c r="B14" s="70" t="s">
        <v>30</v>
      </c>
      <c r="D14" s="2" t="s">
        <v>225</v>
      </c>
      <c r="E14" s="2" t="s">
        <v>226</v>
      </c>
      <c r="F14" s="2" t="s">
        <v>227</v>
      </c>
      <c r="G14" s="2" t="s">
        <v>228</v>
      </c>
      <c r="L14" s="3"/>
      <c r="M14" s="3"/>
    </row>
    <row r="15" spans="1:13" x14ac:dyDescent="0.15">
      <c r="C15" s="1" t="s">
        <v>232</v>
      </c>
      <c r="D15" s="71">
        <f>D6*I6</f>
        <v>490</v>
      </c>
      <c r="E15" s="72">
        <f>E6*I6</f>
        <v>574</v>
      </c>
      <c r="F15" s="72">
        <f>F6*I6</f>
        <v>378</v>
      </c>
      <c r="G15" s="73">
        <f>G6*I6</f>
        <v>560</v>
      </c>
    </row>
    <row r="16" spans="1:13" x14ac:dyDescent="0.15">
      <c r="B16" s="2" t="s">
        <v>234</v>
      </c>
      <c r="C16" s="1" t="s">
        <v>235</v>
      </c>
      <c r="D16" s="74">
        <f>D7*I7</f>
        <v>564</v>
      </c>
      <c r="E16" s="75">
        <f>E7*I7</f>
        <v>540</v>
      </c>
      <c r="F16" s="75">
        <f>F7*I7</f>
        <v>384</v>
      </c>
      <c r="G16" s="76">
        <f>G7*I7</f>
        <v>612</v>
      </c>
    </row>
    <row r="17" spans="2:10" x14ac:dyDescent="0.15">
      <c r="C17" s="1" t="s">
        <v>237</v>
      </c>
      <c r="D17" s="74">
        <f>D8*I8</f>
        <v>507</v>
      </c>
      <c r="E17" s="75">
        <f>E8*I8</f>
        <v>728</v>
      </c>
      <c r="F17" s="75">
        <f>F8*I8</f>
        <v>468</v>
      </c>
      <c r="G17" s="76">
        <f>G8*I8</f>
        <v>559</v>
      </c>
    </row>
    <row r="18" spans="2:10" x14ac:dyDescent="0.15">
      <c r="C18" s="1" t="s">
        <v>240</v>
      </c>
      <c r="D18" s="77">
        <f>D9*I9</f>
        <v>480</v>
      </c>
      <c r="E18" s="78">
        <f>E9*I9</f>
        <v>765</v>
      </c>
      <c r="F18" s="78">
        <f>F9*I9</f>
        <v>375</v>
      </c>
      <c r="G18" s="79">
        <f>G9*I9</f>
        <v>690</v>
      </c>
    </row>
    <row r="20" spans="2:10" x14ac:dyDescent="0.15">
      <c r="D20" s="69"/>
      <c r="E20" s="69"/>
      <c r="F20" s="69"/>
      <c r="G20" s="69"/>
    </row>
    <row r="21" spans="2:10" x14ac:dyDescent="0.15">
      <c r="D21" s="97" t="s">
        <v>220</v>
      </c>
      <c r="E21" s="97"/>
      <c r="F21" s="97"/>
      <c r="G21" s="97"/>
    </row>
    <row r="22" spans="2:10" x14ac:dyDescent="0.15">
      <c r="D22" s="2" t="s">
        <v>222</v>
      </c>
      <c r="G22" s="3"/>
      <c r="H22" s="2" t="s">
        <v>0</v>
      </c>
    </row>
    <row r="23" spans="2:10" x14ac:dyDescent="0.15">
      <c r="B23" s="70" t="s">
        <v>230</v>
      </c>
      <c r="D23" s="2" t="s">
        <v>225</v>
      </c>
      <c r="E23" s="2" t="s">
        <v>226</v>
      </c>
      <c r="F23" s="2" t="s">
        <v>227</v>
      </c>
      <c r="G23" s="2" t="s">
        <v>228</v>
      </c>
      <c r="H23" s="2" t="s">
        <v>3</v>
      </c>
      <c r="J23" s="2" t="s">
        <v>1</v>
      </c>
    </row>
    <row r="24" spans="2:10" x14ac:dyDescent="0.15">
      <c r="C24" s="1" t="s">
        <v>232</v>
      </c>
      <c r="D24" s="16">
        <v>0</v>
      </c>
      <c r="E24" s="17">
        <v>0</v>
      </c>
      <c r="F24" s="17">
        <v>1</v>
      </c>
      <c r="G24" s="18">
        <v>0</v>
      </c>
      <c r="H24" s="2">
        <f>SUM(D24:G24)</f>
        <v>1</v>
      </c>
      <c r="I24" s="2" t="s">
        <v>41</v>
      </c>
      <c r="J24" s="8">
        <v>1</v>
      </c>
    </row>
    <row r="25" spans="2:10" x14ac:dyDescent="0.15">
      <c r="B25" s="2" t="s">
        <v>234</v>
      </c>
      <c r="C25" s="1" t="s">
        <v>235</v>
      </c>
      <c r="D25" s="22">
        <v>0</v>
      </c>
      <c r="E25" s="80">
        <v>1</v>
      </c>
      <c r="F25" s="80">
        <v>0</v>
      </c>
      <c r="G25" s="23">
        <v>0</v>
      </c>
      <c r="H25" s="2">
        <f>SUM(D25:G25)</f>
        <v>1</v>
      </c>
      <c r="I25" s="2" t="s">
        <v>41</v>
      </c>
      <c r="J25" s="8">
        <v>1</v>
      </c>
    </row>
    <row r="26" spans="2:10" x14ac:dyDescent="0.15">
      <c r="C26" s="1" t="s">
        <v>237</v>
      </c>
      <c r="D26" s="22">
        <v>0</v>
      </c>
      <c r="E26" s="80">
        <v>0</v>
      </c>
      <c r="F26" s="80">
        <v>0</v>
      </c>
      <c r="G26" s="23">
        <v>1</v>
      </c>
      <c r="H26" s="2">
        <f>SUM(D26:G26)</f>
        <v>1</v>
      </c>
      <c r="I26" s="2" t="s">
        <v>41</v>
      </c>
      <c r="J26" s="8">
        <v>1</v>
      </c>
    </row>
    <row r="27" spans="2:10" x14ac:dyDescent="0.15">
      <c r="C27" s="1" t="s">
        <v>240</v>
      </c>
      <c r="D27" s="19">
        <v>1</v>
      </c>
      <c r="E27" s="20">
        <v>0</v>
      </c>
      <c r="F27" s="20">
        <v>0</v>
      </c>
      <c r="G27" s="21">
        <v>0</v>
      </c>
      <c r="H27" s="2">
        <f>SUM(D27:G27)</f>
        <v>1</v>
      </c>
      <c r="I27" s="2" t="s">
        <v>41</v>
      </c>
      <c r="J27" s="8">
        <v>1</v>
      </c>
    </row>
    <row r="28" spans="2:10" x14ac:dyDescent="0.15">
      <c r="C28" s="1" t="s">
        <v>4</v>
      </c>
      <c r="D28" s="2">
        <f>SUM(D24:D27)</f>
        <v>1</v>
      </c>
      <c r="E28" s="2">
        <f>SUM(E24:E27)</f>
        <v>1</v>
      </c>
      <c r="F28" s="2">
        <f>SUM(F24:F27)</f>
        <v>1</v>
      </c>
      <c r="G28" s="2">
        <f>SUM(G24:G27)</f>
        <v>1</v>
      </c>
    </row>
    <row r="29" spans="2:10" ht="14" thickBot="1" x14ac:dyDescent="0.2">
      <c r="C29" s="1"/>
      <c r="D29" s="2" t="s">
        <v>41</v>
      </c>
      <c r="E29" s="2" t="s">
        <v>41</v>
      </c>
      <c r="F29" s="2" t="s">
        <v>41</v>
      </c>
      <c r="G29" s="2" t="s">
        <v>41</v>
      </c>
      <c r="J29" s="2" t="s">
        <v>22</v>
      </c>
    </row>
    <row r="30" spans="2:10" ht="14" thickBot="1" x14ac:dyDescent="0.2">
      <c r="C30" s="1" t="s">
        <v>2</v>
      </c>
      <c r="D30" s="8">
        <v>1</v>
      </c>
      <c r="E30" s="8">
        <v>1</v>
      </c>
      <c r="F30" s="8">
        <v>1</v>
      </c>
      <c r="G30" s="8">
        <v>1</v>
      </c>
      <c r="J30" s="13">
        <f>SUMPRODUCT(Cost,Assignment)</f>
        <v>1957</v>
      </c>
    </row>
  </sheetData>
  <mergeCells count="3">
    <mergeCell ref="D3:G3"/>
    <mergeCell ref="D12:G12"/>
    <mergeCell ref="D21:G21"/>
  </mergeCells>
  <printOptions headings="1" gridLines="1" gridLinesSet="0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4B7E-4469-4158-9929-50CE7813BA52}">
  <sheetPr codeName="Sheet2">
    <tabColor rgb="FF92D050"/>
    <pageSetUpPr fitToPage="1"/>
  </sheetPr>
  <dimension ref="A1:G11"/>
  <sheetViews>
    <sheetView workbookViewId="0">
      <selection activeCell="E6" sqref="E6"/>
    </sheetView>
  </sheetViews>
  <sheetFormatPr baseColWidth="10" defaultColWidth="10.7109375" defaultRowHeight="13" x14ac:dyDescent="0.15"/>
  <cols>
    <col min="1" max="1" width="16" style="1" bestFit="1" customWidth="1"/>
    <col min="2" max="2" width="8.7109375" style="3" customWidth="1"/>
    <col min="3" max="3" width="13.28515625" style="3" customWidth="1"/>
    <col min="4" max="4" width="8.5703125" style="3" customWidth="1"/>
    <col min="5" max="5" width="8.7109375" style="3" customWidth="1"/>
    <col min="6" max="6" width="2.7109375" style="3" bestFit="1" customWidth="1"/>
    <col min="7" max="7" width="14.5703125" style="3" bestFit="1" customWidth="1"/>
    <col min="8" max="16384" width="10.7109375" style="3"/>
  </cols>
  <sheetData>
    <row r="1" spans="1:7" x14ac:dyDescent="0.15">
      <c r="B1" s="2" t="s">
        <v>18</v>
      </c>
      <c r="C1" s="2" t="s">
        <v>12</v>
      </c>
      <c r="D1" s="2" t="s">
        <v>13</v>
      </c>
    </row>
    <row r="2" spans="1:7" x14ac:dyDescent="0.15">
      <c r="A2" s="1" t="s">
        <v>19</v>
      </c>
      <c r="B2" s="8">
        <v>1300</v>
      </c>
      <c r="C2" s="8">
        <v>600</v>
      </c>
      <c r="D2" s="8">
        <v>500</v>
      </c>
    </row>
    <row r="3" spans="1:7" x14ac:dyDescent="0.15">
      <c r="A3" s="1" t="s">
        <v>16</v>
      </c>
      <c r="B3" s="2"/>
      <c r="C3" s="2"/>
      <c r="D3" s="2"/>
    </row>
    <row r="4" spans="1:7" x14ac:dyDescent="0.15">
      <c r="E4" s="2" t="s">
        <v>6</v>
      </c>
      <c r="F4" s="2"/>
      <c r="G4" s="2" t="s">
        <v>6</v>
      </c>
    </row>
    <row r="5" spans="1:7" x14ac:dyDescent="0.15">
      <c r="B5" s="2"/>
      <c r="C5" s="2" t="s">
        <v>17</v>
      </c>
      <c r="D5" s="2"/>
      <c r="E5" s="2" t="s">
        <v>7</v>
      </c>
      <c r="F5" s="2"/>
      <c r="G5" s="2" t="s">
        <v>11</v>
      </c>
    </row>
    <row r="6" spans="1:7" x14ac:dyDescent="0.15">
      <c r="A6" s="1" t="s">
        <v>14</v>
      </c>
      <c r="B6" s="8">
        <v>300</v>
      </c>
      <c r="C6" s="8">
        <v>150</v>
      </c>
      <c r="D6" s="8">
        <v>100</v>
      </c>
      <c r="E6" s="2">
        <f>SUMPRODUCT(B6:D6, $B$11:$D$11)</f>
        <v>4000</v>
      </c>
      <c r="F6" s="2" t="s">
        <v>24</v>
      </c>
      <c r="G6" s="8">
        <v>4000</v>
      </c>
    </row>
    <row r="7" spans="1:7" x14ac:dyDescent="0.15">
      <c r="A7" s="1" t="s">
        <v>15</v>
      </c>
      <c r="B7" s="8">
        <v>90</v>
      </c>
      <c r="C7" s="8">
        <v>30</v>
      </c>
      <c r="D7" s="8">
        <v>40</v>
      </c>
      <c r="E7" s="2">
        <f t="shared" ref="E7:E8" si="0">SUMPRODUCT(B7:D7, $B$11:$D$11)</f>
        <v>1000</v>
      </c>
      <c r="F7" s="2" t="s">
        <v>24</v>
      </c>
      <c r="G7" s="8">
        <v>1000</v>
      </c>
    </row>
    <row r="8" spans="1:7" x14ac:dyDescent="0.15">
      <c r="A8" s="1" t="s">
        <v>8</v>
      </c>
      <c r="B8" s="8">
        <v>1</v>
      </c>
      <c r="C8" s="96"/>
      <c r="D8" s="96"/>
      <c r="E8" s="2">
        <f t="shared" si="0"/>
        <v>0</v>
      </c>
      <c r="F8" s="2" t="s">
        <v>24</v>
      </c>
      <c r="G8" s="8">
        <v>5</v>
      </c>
    </row>
    <row r="9" spans="1:7" x14ac:dyDescent="0.15">
      <c r="G9" s="2" t="s">
        <v>9</v>
      </c>
    </row>
    <row r="10" spans="1:7" ht="14" thickBot="1" x14ac:dyDescent="0.2">
      <c r="B10" s="2" t="s">
        <v>18</v>
      </c>
      <c r="C10" s="2" t="s">
        <v>12</v>
      </c>
      <c r="D10" s="2" t="s">
        <v>13</v>
      </c>
      <c r="F10" s="4"/>
      <c r="G10" s="2" t="s">
        <v>16</v>
      </c>
    </row>
    <row r="11" spans="1:7" ht="14" thickBot="1" x14ac:dyDescent="0.2">
      <c r="A11" s="1" t="s">
        <v>10</v>
      </c>
      <c r="B11" s="9">
        <v>0</v>
      </c>
      <c r="C11" s="10">
        <v>20</v>
      </c>
      <c r="D11" s="11">
        <v>10</v>
      </c>
      <c r="E11" s="2"/>
      <c r="F11" s="2"/>
      <c r="G11" s="12">
        <f>SUMPRODUCT(B2:D2, B11:D11)</f>
        <v>17000</v>
      </c>
    </row>
  </sheetData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A6F7-8237-43E6-95DD-8317970DAACB}">
  <sheetPr codeName="Sheet4">
    <tabColor theme="7" tint="0.39997558519241921"/>
  </sheetPr>
  <dimension ref="D5:I11"/>
  <sheetViews>
    <sheetView workbookViewId="0">
      <selection activeCell="H7" sqref="H7"/>
    </sheetView>
  </sheetViews>
  <sheetFormatPr baseColWidth="10" defaultColWidth="8.7109375" defaultRowHeight="14" x14ac:dyDescent="0.2"/>
  <cols>
    <col min="4" max="4" width="8.85546875" customWidth="1"/>
    <col min="5" max="5" width="34.140625" customWidth="1"/>
    <col min="6" max="6" width="16" customWidth="1"/>
    <col min="7" max="7" width="18.7109375" customWidth="1"/>
    <col min="8" max="8" width="19.5703125" customWidth="1"/>
    <col min="9" max="9" width="20.7109375" customWidth="1"/>
  </cols>
  <sheetData>
    <row r="5" spans="4:9" ht="19" thickBot="1" x14ac:dyDescent="0.25">
      <c r="D5" s="24" t="s">
        <v>72</v>
      </c>
    </row>
    <row r="6" spans="4:9" ht="62" thickBot="1" x14ac:dyDescent="0.25">
      <c r="D6" s="26" t="s">
        <v>53</v>
      </c>
      <c r="E6" s="26" t="s">
        <v>46</v>
      </c>
      <c r="F6" s="27" t="s">
        <v>47</v>
      </c>
      <c r="G6" s="27" t="s">
        <v>48</v>
      </c>
      <c r="H6" s="25" t="s">
        <v>49</v>
      </c>
      <c r="I6" s="27" t="s">
        <v>50</v>
      </c>
    </row>
    <row r="7" spans="4:9" ht="15" thickBot="1" x14ac:dyDescent="0.25">
      <c r="D7" s="28">
        <v>1</v>
      </c>
      <c r="E7" s="29" t="s">
        <v>54</v>
      </c>
      <c r="F7" s="30">
        <v>1000</v>
      </c>
      <c r="G7" s="30">
        <v>1500</v>
      </c>
      <c r="H7" s="30">
        <v>15</v>
      </c>
      <c r="I7" s="30">
        <v>65</v>
      </c>
    </row>
    <row r="8" spans="4:9" ht="15" thickBot="1" x14ac:dyDescent="0.25">
      <c r="D8" s="28">
        <v>2</v>
      </c>
      <c r="E8" s="29" t="s">
        <v>55</v>
      </c>
      <c r="F8" s="30">
        <v>2000</v>
      </c>
      <c r="G8" s="30">
        <v>3000</v>
      </c>
      <c r="H8" s="30">
        <v>10</v>
      </c>
      <c r="I8" s="30">
        <v>90</v>
      </c>
    </row>
    <row r="9" spans="4:9" ht="15" thickBot="1" x14ac:dyDescent="0.25">
      <c r="D9" s="28">
        <v>3</v>
      </c>
      <c r="E9" s="29" t="s">
        <v>51</v>
      </c>
      <c r="F9" s="30">
        <v>1500</v>
      </c>
      <c r="G9" s="30">
        <v>400</v>
      </c>
      <c r="H9" s="30">
        <v>25</v>
      </c>
      <c r="I9" s="30">
        <v>40</v>
      </c>
    </row>
    <row r="10" spans="4:9" ht="29" thickBot="1" x14ac:dyDescent="0.25">
      <c r="D10" s="28">
        <v>4</v>
      </c>
      <c r="E10" s="29" t="s">
        <v>52</v>
      </c>
      <c r="F10" s="30">
        <v>2500</v>
      </c>
      <c r="G10" s="30">
        <v>1000</v>
      </c>
      <c r="H10" s="30">
        <v>4</v>
      </c>
      <c r="I10" s="30">
        <v>60</v>
      </c>
    </row>
    <row r="11" spans="4:9" ht="29" thickBot="1" x14ac:dyDescent="0.25">
      <c r="D11" s="28">
        <v>5</v>
      </c>
      <c r="E11" s="29" t="s">
        <v>56</v>
      </c>
      <c r="F11" s="30">
        <v>300</v>
      </c>
      <c r="G11" s="30">
        <v>100</v>
      </c>
      <c r="H11" s="30">
        <v>30</v>
      </c>
      <c r="I11" s="30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7FD2-BBA6-4CA0-860C-07294485F670}">
  <sheetPr codeName="Sheet5">
    <tabColor theme="7" tint="0.59999389629810485"/>
  </sheetPr>
  <dimension ref="A1:K13"/>
  <sheetViews>
    <sheetView workbookViewId="0">
      <selection activeCell="H22" sqref="H22"/>
    </sheetView>
  </sheetViews>
  <sheetFormatPr baseColWidth="10" defaultColWidth="8.7109375" defaultRowHeight="14" x14ac:dyDescent="0.2"/>
  <cols>
    <col min="1" max="1" width="33.140625" bestFit="1" customWidth="1"/>
    <col min="6" max="6" width="4" bestFit="1" customWidth="1"/>
    <col min="7" max="7" width="23.85546875" bestFit="1" customWidth="1"/>
    <col min="9" max="9" width="10.42578125" customWidth="1"/>
    <col min="11" max="11" width="66.140625" bestFit="1" customWidth="1"/>
  </cols>
  <sheetData>
    <row r="1" spans="1:11" x14ac:dyDescent="0.2">
      <c r="B1" s="32" t="s">
        <v>66</v>
      </c>
      <c r="C1" s="32" t="s">
        <v>67</v>
      </c>
      <c r="D1" s="32" t="s">
        <v>68</v>
      </c>
      <c r="E1" s="32" t="s">
        <v>69</v>
      </c>
      <c r="F1" s="32" t="s">
        <v>44</v>
      </c>
    </row>
    <row r="2" spans="1:11" x14ac:dyDescent="0.2">
      <c r="A2" s="31" t="s">
        <v>45</v>
      </c>
      <c r="B2" s="81">
        <v>10</v>
      </c>
      <c r="C2" s="81">
        <v>0</v>
      </c>
      <c r="D2" s="81">
        <v>25</v>
      </c>
      <c r="E2" s="81">
        <v>2</v>
      </c>
      <c r="F2" s="81">
        <v>30</v>
      </c>
    </row>
    <row r="3" spans="1:11" ht="31" thickBot="1" x14ac:dyDescent="0.25">
      <c r="A3" s="33"/>
      <c r="B3" s="33"/>
      <c r="C3" s="33"/>
      <c r="D3" s="33"/>
      <c r="E3" s="33"/>
      <c r="F3" s="33"/>
      <c r="G3" s="86" t="s">
        <v>249</v>
      </c>
      <c r="H3" s="34" t="s">
        <v>71</v>
      </c>
      <c r="I3" s="35" t="s">
        <v>85</v>
      </c>
      <c r="K3" t="s">
        <v>74</v>
      </c>
    </row>
    <row r="4" spans="1:11" ht="15" thickBot="1" x14ac:dyDescent="0.25">
      <c r="A4" s="36" t="s">
        <v>73</v>
      </c>
      <c r="B4" s="82">
        <v>65</v>
      </c>
      <c r="C4" s="82">
        <v>90</v>
      </c>
      <c r="D4" s="82">
        <v>40</v>
      </c>
      <c r="E4" s="82">
        <v>60</v>
      </c>
      <c r="F4" s="84">
        <v>20</v>
      </c>
      <c r="G4" s="87">
        <f>SUMPRODUCT(B4:F4,$B$2:$F$2)</f>
        <v>2370</v>
      </c>
      <c r="H4" s="85"/>
      <c r="I4" s="34"/>
      <c r="K4" t="s">
        <v>75</v>
      </c>
    </row>
    <row r="5" spans="1:11" x14ac:dyDescent="0.2">
      <c r="A5" s="36" t="s">
        <v>57</v>
      </c>
      <c r="B5" s="82">
        <v>1</v>
      </c>
      <c r="C5" s="82"/>
      <c r="D5" s="82"/>
      <c r="E5" s="82"/>
      <c r="F5" s="82"/>
      <c r="G5" s="91">
        <f>SUMPRODUCT(B2:F2,B5:F5)</f>
        <v>10</v>
      </c>
      <c r="H5" s="92" t="s">
        <v>24</v>
      </c>
      <c r="I5" s="92">
        <v>15</v>
      </c>
      <c r="K5" t="s">
        <v>76</v>
      </c>
    </row>
    <row r="6" spans="1:11" x14ac:dyDescent="0.2">
      <c r="A6" s="36" t="s">
        <v>58</v>
      </c>
      <c r="B6" s="82"/>
      <c r="C6" s="82">
        <v>1</v>
      </c>
      <c r="D6" s="89"/>
      <c r="E6" s="82"/>
      <c r="F6" s="82"/>
      <c r="G6" s="92">
        <f>SUMPRODUCT(B2:F2,B6:F6)</f>
        <v>0</v>
      </c>
      <c r="H6" s="92" t="s">
        <v>24</v>
      </c>
      <c r="I6" s="92">
        <v>10</v>
      </c>
      <c r="K6" t="s">
        <v>77</v>
      </c>
    </row>
    <row r="7" spans="1:11" x14ac:dyDescent="0.2">
      <c r="A7" s="36" t="s">
        <v>59</v>
      </c>
      <c r="B7" s="82"/>
      <c r="C7" s="84"/>
      <c r="D7" s="82">
        <v>1</v>
      </c>
      <c r="E7" s="88"/>
      <c r="F7" s="82"/>
      <c r="G7" s="92">
        <f>SUMPRODUCT(B2:F2,B7:F7)</f>
        <v>25</v>
      </c>
      <c r="H7" s="92" t="s">
        <v>24</v>
      </c>
      <c r="I7" s="92">
        <v>25</v>
      </c>
      <c r="K7" t="s">
        <v>78</v>
      </c>
    </row>
    <row r="8" spans="1:11" x14ac:dyDescent="0.2">
      <c r="A8" s="36" t="s">
        <v>60</v>
      </c>
      <c r="B8" s="82"/>
      <c r="C8" s="82"/>
      <c r="D8" s="90"/>
      <c r="E8" s="82">
        <v>1</v>
      </c>
      <c r="F8" s="82"/>
      <c r="G8" s="92">
        <f>SUMPRODUCT(B2:F2,B8:F8)</f>
        <v>2</v>
      </c>
      <c r="H8" s="92" t="s">
        <v>24</v>
      </c>
      <c r="I8" s="92">
        <v>4</v>
      </c>
      <c r="K8" t="s">
        <v>79</v>
      </c>
    </row>
    <row r="9" spans="1:11" x14ac:dyDescent="0.2">
      <c r="A9" s="36" t="s">
        <v>61</v>
      </c>
      <c r="B9" s="82"/>
      <c r="C9" s="82"/>
      <c r="D9" s="82"/>
      <c r="E9" s="82"/>
      <c r="F9" s="82">
        <v>1</v>
      </c>
      <c r="G9" s="92">
        <f>SUMPRODUCT(B2:F2,B9:F9)</f>
        <v>30</v>
      </c>
      <c r="H9" s="92" t="s">
        <v>24</v>
      </c>
      <c r="I9" s="92">
        <v>30</v>
      </c>
      <c r="K9" t="s">
        <v>80</v>
      </c>
    </row>
    <row r="10" spans="1:11" x14ac:dyDescent="0.2">
      <c r="A10" s="36" t="s">
        <v>62</v>
      </c>
      <c r="B10" s="82">
        <v>1500</v>
      </c>
      <c r="C10" s="82">
        <v>3000</v>
      </c>
      <c r="D10" s="82">
        <v>400</v>
      </c>
      <c r="E10" s="82">
        <v>1000</v>
      </c>
      <c r="F10" s="82">
        <v>100</v>
      </c>
      <c r="G10" s="92">
        <f>SUMPRODUCT(B2:F2,B10:F10)</f>
        <v>30000</v>
      </c>
      <c r="H10" s="92" t="s">
        <v>24</v>
      </c>
      <c r="I10" s="92">
        <v>30000</v>
      </c>
      <c r="K10" t="s">
        <v>81</v>
      </c>
    </row>
    <row r="11" spans="1:11" x14ac:dyDescent="0.2">
      <c r="A11" s="36" t="s">
        <v>64</v>
      </c>
      <c r="B11" s="82">
        <v>1500</v>
      </c>
      <c r="C11" s="82">
        <v>3000</v>
      </c>
      <c r="D11" s="82"/>
      <c r="E11" s="82"/>
      <c r="F11" s="82"/>
      <c r="G11" s="92">
        <f>SUMPRODUCT(B2:F2,B11:F11)</f>
        <v>15000</v>
      </c>
      <c r="H11" s="92" t="s">
        <v>24</v>
      </c>
      <c r="I11" s="92">
        <v>18000</v>
      </c>
      <c r="K11" t="s">
        <v>83</v>
      </c>
    </row>
    <row r="12" spans="1:11" x14ac:dyDescent="0.2">
      <c r="A12" s="36" t="s">
        <v>63</v>
      </c>
      <c r="B12" s="82">
        <v>1</v>
      </c>
      <c r="C12" s="82">
        <v>1</v>
      </c>
      <c r="D12" s="82"/>
      <c r="E12" s="82"/>
      <c r="F12" s="82"/>
      <c r="G12" s="93">
        <f>SUMPRODUCT(B2:F2,B12:F12)</f>
        <v>10</v>
      </c>
      <c r="H12" s="94" t="s">
        <v>23</v>
      </c>
      <c r="I12" s="93">
        <v>10</v>
      </c>
      <c r="K12" t="s">
        <v>82</v>
      </c>
    </row>
    <row r="13" spans="1:11" x14ac:dyDescent="0.2">
      <c r="A13" s="36" t="s">
        <v>65</v>
      </c>
      <c r="B13" s="82">
        <v>1000</v>
      </c>
      <c r="C13" s="82">
        <v>2000</v>
      </c>
      <c r="D13" s="82">
        <v>1500</v>
      </c>
      <c r="E13" s="82">
        <v>2500</v>
      </c>
      <c r="F13" s="82">
        <v>300</v>
      </c>
      <c r="G13" s="93">
        <f>SUMPRODUCT(B2:F2,B13:F13)</f>
        <v>61500</v>
      </c>
      <c r="H13" s="94" t="s">
        <v>23</v>
      </c>
      <c r="I13" s="93">
        <v>50000</v>
      </c>
      <c r="K13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0A0F4-6F05-42CF-AA2C-181A3103AD2A}">
  <sheetPr codeName="Sheet6">
    <tabColor theme="7" tint="0.59999389629810485"/>
  </sheetPr>
  <dimension ref="A1:K13"/>
  <sheetViews>
    <sheetView topLeftCell="A3" workbookViewId="0">
      <selection activeCell="G13" sqref="G13"/>
    </sheetView>
  </sheetViews>
  <sheetFormatPr baseColWidth="10" defaultColWidth="8.7109375" defaultRowHeight="14" x14ac:dyDescent="0.2"/>
  <cols>
    <col min="1" max="1" width="33.140625" bestFit="1" customWidth="1"/>
    <col min="8" max="8" width="9.28515625" bestFit="1" customWidth="1"/>
    <col min="9" max="9" width="10.28515625" customWidth="1"/>
    <col min="11" max="11" width="66.140625" bestFit="1" customWidth="1"/>
  </cols>
  <sheetData>
    <row r="1" spans="1:11" x14ac:dyDescent="0.2">
      <c r="B1" s="32" t="s">
        <v>66</v>
      </c>
      <c r="C1" s="32" t="s">
        <v>67</v>
      </c>
      <c r="D1" s="32" t="s">
        <v>68</v>
      </c>
      <c r="E1" s="32" t="s">
        <v>69</v>
      </c>
      <c r="F1" s="32" t="s">
        <v>44</v>
      </c>
    </row>
    <row r="2" spans="1:11" x14ac:dyDescent="0.2">
      <c r="A2" s="31" t="s">
        <v>45</v>
      </c>
      <c r="B2" s="81">
        <v>10</v>
      </c>
      <c r="C2" s="81">
        <v>0</v>
      </c>
      <c r="D2" s="81">
        <v>25</v>
      </c>
      <c r="E2" s="81">
        <v>2</v>
      </c>
      <c r="F2" s="81">
        <v>30.000000000000004</v>
      </c>
    </row>
    <row r="3" spans="1:11" ht="30" x14ac:dyDescent="0.2">
      <c r="A3" s="33"/>
      <c r="B3" s="33"/>
      <c r="C3" s="33"/>
      <c r="D3" s="33"/>
      <c r="E3" s="33"/>
      <c r="F3" s="33"/>
      <c r="G3" s="34" t="s">
        <v>70</v>
      </c>
      <c r="H3" s="34" t="s">
        <v>71</v>
      </c>
      <c r="I3" s="35" t="s">
        <v>85</v>
      </c>
      <c r="K3" t="s">
        <v>74</v>
      </c>
    </row>
    <row r="4" spans="1:11" x14ac:dyDescent="0.2">
      <c r="A4" s="36" t="s">
        <v>73</v>
      </c>
      <c r="B4" s="82">
        <v>65</v>
      </c>
      <c r="C4" s="82">
        <v>90</v>
      </c>
      <c r="D4" s="82">
        <v>40</v>
      </c>
      <c r="E4" s="82">
        <v>60</v>
      </c>
      <c r="F4" s="82">
        <v>20</v>
      </c>
      <c r="G4" s="83">
        <f>SUMPRODUCT(B4:F4,$B$2:$F$2)</f>
        <v>2370</v>
      </c>
      <c r="H4" s="33"/>
      <c r="I4" s="33"/>
      <c r="K4" t="s">
        <v>75</v>
      </c>
    </row>
    <row r="5" spans="1:11" x14ac:dyDescent="0.2">
      <c r="A5" s="36" t="s">
        <v>57</v>
      </c>
      <c r="B5" s="82">
        <v>1</v>
      </c>
      <c r="C5" s="82"/>
      <c r="D5" s="82"/>
      <c r="E5" s="82"/>
      <c r="F5" s="82"/>
      <c r="G5" s="33">
        <f t="shared" ref="G5:G13" si="0">SUMPRODUCT(B5:F5,$B$2:$F$2)</f>
        <v>10</v>
      </c>
      <c r="H5" s="34" t="s">
        <v>24</v>
      </c>
      <c r="I5" s="34">
        <v>15</v>
      </c>
      <c r="K5" t="s">
        <v>76</v>
      </c>
    </row>
    <row r="6" spans="1:11" x14ac:dyDescent="0.2">
      <c r="A6" s="36" t="s">
        <v>58</v>
      </c>
      <c r="B6" s="82"/>
      <c r="C6" s="82">
        <v>1</v>
      </c>
      <c r="D6" s="82"/>
      <c r="E6" s="82"/>
      <c r="F6" s="82"/>
      <c r="G6" s="33">
        <f t="shared" si="0"/>
        <v>0</v>
      </c>
      <c r="H6" s="34" t="s">
        <v>24</v>
      </c>
      <c r="I6" s="34">
        <v>10</v>
      </c>
      <c r="K6" t="s">
        <v>77</v>
      </c>
    </row>
    <row r="7" spans="1:11" x14ac:dyDescent="0.2">
      <c r="A7" s="36" t="s">
        <v>59</v>
      </c>
      <c r="B7" s="82"/>
      <c r="C7" s="82"/>
      <c r="D7" s="82">
        <v>1</v>
      </c>
      <c r="E7" s="82"/>
      <c r="F7" s="82"/>
      <c r="G7" s="33">
        <f t="shared" si="0"/>
        <v>25</v>
      </c>
      <c r="H7" s="34" t="s">
        <v>24</v>
      </c>
      <c r="I7" s="34">
        <v>25</v>
      </c>
      <c r="K7" t="s">
        <v>78</v>
      </c>
    </row>
    <row r="8" spans="1:11" x14ac:dyDescent="0.2">
      <c r="A8" s="36" t="s">
        <v>60</v>
      </c>
      <c r="B8" s="82"/>
      <c r="C8" s="82"/>
      <c r="D8" s="82"/>
      <c r="E8" s="82">
        <v>1</v>
      </c>
      <c r="F8" s="82"/>
      <c r="G8" s="33">
        <f t="shared" si="0"/>
        <v>2</v>
      </c>
      <c r="H8" s="34" t="s">
        <v>24</v>
      </c>
      <c r="I8" s="34">
        <v>4</v>
      </c>
      <c r="K8" t="s">
        <v>79</v>
      </c>
    </row>
    <row r="9" spans="1:11" x14ac:dyDescent="0.2">
      <c r="A9" s="36" t="s">
        <v>61</v>
      </c>
      <c r="B9" s="82"/>
      <c r="C9" s="82"/>
      <c r="D9" s="82"/>
      <c r="E9" s="82"/>
      <c r="F9" s="82">
        <v>1</v>
      </c>
      <c r="G9" s="33">
        <f t="shared" si="0"/>
        <v>30.000000000000004</v>
      </c>
      <c r="H9" s="34" t="s">
        <v>24</v>
      </c>
      <c r="I9" s="34">
        <v>30</v>
      </c>
      <c r="K9" t="s">
        <v>80</v>
      </c>
    </row>
    <row r="10" spans="1:11" x14ac:dyDescent="0.2">
      <c r="A10" s="36" t="s">
        <v>62</v>
      </c>
      <c r="B10" s="82">
        <v>1500</v>
      </c>
      <c r="C10" s="82">
        <v>3000</v>
      </c>
      <c r="D10" s="82">
        <v>400</v>
      </c>
      <c r="E10" s="82">
        <v>1000</v>
      </c>
      <c r="F10" s="82">
        <v>100</v>
      </c>
      <c r="G10" s="33">
        <f t="shared" si="0"/>
        <v>30000</v>
      </c>
      <c r="H10" s="34" t="s">
        <v>24</v>
      </c>
      <c r="I10" s="34">
        <v>30000</v>
      </c>
      <c r="K10" t="s">
        <v>81</v>
      </c>
    </row>
    <row r="11" spans="1:11" x14ac:dyDescent="0.2">
      <c r="A11" s="36" t="s">
        <v>64</v>
      </c>
      <c r="B11" s="82">
        <v>1500</v>
      </c>
      <c r="C11" s="82">
        <v>3000</v>
      </c>
      <c r="D11" s="82"/>
      <c r="E11" s="82"/>
      <c r="F11" s="82"/>
      <c r="G11" s="33">
        <f t="shared" si="0"/>
        <v>15000</v>
      </c>
      <c r="H11" s="34" t="s">
        <v>24</v>
      </c>
      <c r="I11" s="34">
        <v>18000</v>
      </c>
      <c r="K11" t="s">
        <v>83</v>
      </c>
    </row>
    <row r="12" spans="1:11" x14ac:dyDescent="0.2">
      <c r="A12" s="36" t="s">
        <v>63</v>
      </c>
      <c r="B12" s="82">
        <v>1</v>
      </c>
      <c r="C12" s="82">
        <v>1</v>
      </c>
      <c r="D12" s="82"/>
      <c r="E12" s="82"/>
      <c r="F12" s="82"/>
      <c r="G12" s="33">
        <f t="shared" si="0"/>
        <v>10</v>
      </c>
      <c r="H12" s="37" t="s">
        <v>23</v>
      </c>
      <c r="I12" s="34">
        <v>10</v>
      </c>
      <c r="K12" t="s">
        <v>82</v>
      </c>
    </row>
    <row r="13" spans="1:11" x14ac:dyDescent="0.2">
      <c r="A13" s="36" t="s">
        <v>65</v>
      </c>
      <c r="B13" s="82">
        <v>1000</v>
      </c>
      <c r="C13" s="82">
        <v>2000</v>
      </c>
      <c r="D13" s="82">
        <v>1500</v>
      </c>
      <c r="E13" s="82">
        <v>2500</v>
      </c>
      <c r="F13" s="82">
        <v>300</v>
      </c>
      <c r="G13" s="33">
        <f t="shared" si="0"/>
        <v>61500</v>
      </c>
      <c r="H13" s="37" t="s">
        <v>23</v>
      </c>
      <c r="I13" s="34">
        <v>50000</v>
      </c>
      <c r="K1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D0CA-9562-4D7D-9D0D-9CEC41F3E70A}">
  <sheetPr codeName="Sheet7">
    <tabColor theme="9" tint="0.39997558519241921"/>
    <pageSetUpPr fitToPage="1"/>
  </sheetPr>
  <dimension ref="A1:J14"/>
  <sheetViews>
    <sheetView workbookViewId="0">
      <selection activeCell="J33" sqref="J33"/>
    </sheetView>
  </sheetViews>
  <sheetFormatPr baseColWidth="10" defaultColWidth="10.7109375" defaultRowHeight="13" x14ac:dyDescent="0.15"/>
  <cols>
    <col min="1" max="1" width="2.7109375" style="2" customWidth="1"/>
    <col min="2" max="2" width="23.140625" style="2" bestFit="1" customWidth="1"/>
    <col min="3" max="3" width="13.140625" style="2" bestFit="1" customWidth="1"/>
    <col min="4" max="4" width="12.85546875" style="2" bestFit="1" customWidth="1"/>
    <col min="5" max="5" width="6.7109375" style="2" bestFit="1" customWidth="1"/>
    <col min="6" max="6" width="3.28515625" style="2" bestFit="1" customWidth="1"/>
    <col min="7" max="7" width="9.85546875" style="2" bestFit="1" customWidth="1"/>
    <col min="8" max="8" width="5.7109375" style="2" customWidth="1"/>
    <col min="9" max="9" width="22.140625" style="2" bestFit="1" customWidth="1"/>
    <col min="10" max="10" width="8.85546875" style="2" customWidth="1"/>
    <col min="11" max="11" width="16.5703125" style="2" bestFit="1" customWidth="1"/>
    <col min="12" max="16384" width="10.7109375" style="2"/>
  </cols>
  <sheetData>
    <row r="1" spans="1:10" ht="18" x14ac:dyDescent="0.2">
      <c r="A1" s="47" t="s">
        <v>113</v>
      </c>
    </row>
    <row r="2" spans="1:10" ht="14" thickBot="1" x14ac:dyDescent="0.2"/>
    <row r="3" spans="1:10" ht="14" thickBot="1" x14ac:dyDescent="0.2">
      <c r="C3" s="2" t="s">
        <v>92</v>
      </c>
      <c r="D3" s="2" t="s">
        <v>91</v>
      </c>
      <c r="I3" s="46" t="s">
        <v>112</v>
      </c>
      <c r="J3" s="45" t="s">
        <v>111</v>
      </c>
    </row>
    <row r="4" spans="1:10" x14ac:dyDescent="0.15">
      <c r="B4" s="1" t="s">
        <v>110</v>
      </c>
      <c r="C4" s="8"/>
      <c r="D4" s="8"/>
      <c r="I4" s="44" t="s">
        <v>109</v>
      </c>
      <c r="J4" s="43" t="s">
        <v>108</v>
      </c>
    </row>
    <row r="5" spans="1:10" x14ac:dyDescent="0.15">
      <c r="B5" s="1"/>
      <c r="I5" s="42" t="s">
        <v>107</v>
      </c>
      <c r="J5" s="41" t="s">
        <v>106</v>
      </c>
    </row>
    <row r="6" spans="1:10" x14ac:dyDescent="0.15">
      <c r="B6" s="1"/>
      <c r="E6" s="2" t="s">
        <v>105</v>
      </c>
      <c r="G6" s="2" t="s">
        <v>105</v>
      </c>
      <c r="I6" s="42" t="s">
        <v>104</v>
      </c>
      <c r="J6" s="41" t="s">
        <v>103</v>
      </c>
    </row>
    <row r="7" spans="1:10" x14ac:dyDescent="0.15">
      <c r="B7" s="1"/>
      <c r="C7" s="97" t="s">
        <v>102</v>
      </c>
      <c r="D7" s="97"/>
      <c r="E7" s="2" t="s">
        <v>7</v>
      </c>
      <c r="G7" s="2" t="s">
        <v>11</v>
      </c>
      <c r="I7" s="42" t="s">
        <v>101</v>
      </c>
      <c r="J7" s="41" t="s">
        <v>100</v>
      </c>
    </row>
    <row r="8" spans="1:10" x14ac:dyDescent="0.15">
      <c r="B8" s="1" t="s">
        <v>99</v>
      </c>
      <c r="C8" s="8"/>
      <c r="D8" s="8"/>
      <c r="E8" s="2">
        <f>SUMPRODUCT(CapitalPerUnitPurchased,NumberPurchased)</f>
        <v>0</v>
      </c>
      <c r="F8" s="2" t="s">
        <v>24</v>
      </c>
      <c r="G8" s="8"/>
      <c r="I8" s="42" t="s">
        <v>98</v>
      </c>
      <c r="J8" s="41" t="s">
        <v>97</v>
      </c>
    </row>
    <row r="9" spans="1:10" x14ac:dyDescent="0.15">
      <c r="B9" s="1"/>
      <c r="I9" s="42" t="s">
        <v>96</v>
      </c>
      <c r="J9" s="41" t="s">
        <v>95</v>
      </c>
    </row>
    <row r="10" spans="1:10" x14ac:dyDescent="0.15">
      <c r="B10" s="1"/>
      <c r="G10" s="2" t="s">
        <v>20</v>
      </c>
      <c r="I10" s="42" t="s">
        <v>94</v>
      </c>
      <c r="J10" s="41" t="s">
        <v>93</v>
      </c>
    </row>
    <row r="11" spans="1:10" ht="14" thickBot="1" x14ac:dyDescent="0.2">
      <c r="B11" s="1"/>
      <c r="C11" s="2" t="s">
        <v>92</v>
      </c>
      <c r="D11" s="2" t="s">
        <v>91</v>
      </c>
      <c r="G11" s="2" t="s">
        <v>90</v>
      </c>
      <c r="I11" s="40" t="s">
        <v>89</v>
      </c>
      <c r="J11" s="39" t="s">
        <v>88</v>
      </c>
    </row>
    <row r="12" spans="1:10" ht="14" thickBot="1" x14ac:dyDescent="0.2">
      <c r="B12" s="1" t="s">
        <v>87</v>
      </c>
      <c r="C12" s="9"/>
      <c r="D12" s="11"/>
      <c r="G12" s="38">
        <f>SUMPRODUCT(UnitProfit,NumberPurchased)</f>
        <v>0</v>
      </c>
    </row>
    <row r="13" spans="1:10" x14ac:dyDescent="0.15">
      <c r="B13" s="1"/>
      <c r="C13" s="2" t="s">
        <v>24</v>
      </c>
    </row>
    <row r="14" spans="1:10" x14ac:dyDescent="0.15">
      <c r="B14" s="1" t="s">
        <v>86</v>
      </c>
      <c r="C14" s="8"/>
    </row>
  </sheetData>
  <mergeCells count="1">
    <mergeCell ref="C7:D7"/>
  </mergeCells>
  <printOptions headings="1" gridLines="1"/>
  <pageMargins left="0.75" right="0.75" top="1" bottom="1" header="0.5" footer="0.5"/>
  <pageSetup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5D3DF-CBFF-4DC0-927D-24EA03785D2A}">
  <sheetPr codeName="Sheet8">
    <tabColor theme="9" tint="0.39997558519241921"/>
    <pageSetUpPr fitToPage="1"/>
  </sheetPr>
  <dimension ref="A1:J14"/>
  <sheetViews>
    <sheetView tabSelected="1" workbookViewId="0">
      <selection activeCell="G12" sqref="G12"/>
    </sheetView>
  </sheetViews>
  <sheetFormatPr baseColWidth="10" defaultColWidth="10.7109375" defaultRowHeight="13" x14ac:dyDescent="0.15"/>
  <cols>
    <col min="1" max="1" width="2.7109375" style="2" customWidth="1"/>
    <col min="2" max="2" width="23.140625" style="2" bestFit="1" customWidth="1"/>
    <col min="3" max="3" width="13.140625" style="2" bestFit="1" customWidth="1"/>
    <col min="4" max="4" width="12.85546875" style="2" bestFit="1" customWidth="1"/>
    <col min="5" max="5" width="6.7109375" style="2" bestFit="1" customWidth="1"/>
    <col min="6" max="6" width="3.28515625" style="2" bestFit="1" customWidth="1"/>
    <col min="7" max="7" width="9.85546875" style="2" bestFit="1" customWidth="1"/>
    <col min="8" max="8" width="5.7109375" style="2" customWidth="1"/>
    <col min="9" max="9" width="22.140625" style="2" bestFit="1" customWidth="1"/>
    <col min="10" max="10" width="8.85546875" style="2" customWidth="1"/>
    <col min="11" max="11" width="16.5703125" style="2" bestFit="1" customWidth="1"/>
    <col min="12" max="16384" width="10.7109375" style="2"/>
  </cols>
  <sheetData>
    <row r="1" spans="1:10" ht="18" x14ac:dyDescent="0.2">
      <c r="A1" s="47" t="s">
        <v>113</v>
      </c>
    </row>
    <row r="2" spans="1:10" ht="14" thickBot="1" x14ac:dyDescent="0.2"/>
    <row r="3" spans="1:10" ht="14" thickBot="1" x14ac:dyDescent="0.2">
      <c r="C3" s="2" t="s">
        <v>92</v>
      </c>
      <c r="D3" s="2" t="s">
        <v>91</v>
      </c>
      <c r="I3" s="46" t="s">
        <v>112</v>
      </c>
      <c r="J3" s="45" t="s">
        <v>111</v>
      </c>
    </row>
    <row r="4" spans="1:10" x14ac:dyDescent="0.15">
      <c r="B4" s="1" t="s">
        <v>110</v>
      </c>
      <c r="C4" s="8">
        <v>7</v>
      </c>
      <c r="D4" s="8">
        <v>22</v>
      </c>
      <c r="I4" s="44" t="s">
        <v>109</v>
      </c>
      <c r="J4" s="43" t="s">
        <v>108</v>
      </c>
    </row>
    <row r="5" spans="1:10" x14ac:dyDescent="0.15">
      <c r="B5" s="1"/>
      <c r="I5" s="42" t="s">
        <v>107</v>
      </c>
      <c r="J5" s="41" t="s">
        <v>106</v>
      </c>
    </row>
    <row r="6" spans="1:10" x14ac:dyDescent="0.15">
      <c r="B6" s="1"/>
      <c r="E6" s="2" t="s">
        <v>105</v>
      </c>
      <c r="G6" s="2" t="s">
        <v>105</v>
      </c>
      <c r="I6" s="42" t="s">
        <v>104</v>
      </c>
      <c r="J6" s="41" t="s">
        <v>103</v>
      </c>
    </row>
    <row r="7" spans="1:10" x14ac:dyDescent="0.15">
      <c r="B7" s="1"/>
      <c r="C7" s="97" t="s">
        <v>102</v>
      </c>
      <c r="D7" s="97"/>
      <c r="E7" s="2" t="s">
        <v>7</v>
      </c>
      <c r="G7" s="2" t="s">
        <v>11</v>
      </c>
      <c r="I7" s="42" t="s">
        <v>101</v>
      </c>
      <c r="J7" s="41" t="s">
        <v>100</v>
      </c>
    </row>
    <row r="8" spans="1:10" x14ac:dyDescent="0.15">
      <c r="B8" s="1" t="s">
        <v>99</v>
      </c>
      <c r="C8" s="8">
        <v>25</v>
      </c>
      <c r="D8" s="8">
        <v>75</v>
      </c>
      <c r="E8" s="2">
        <f>SUMPRODUCT(CapitalPerUnitPurchased,NumberPurchased)</f>
        <v>250</v>
      </c>
      <c r="F8" s="2" t="s">
        <v>24</v>
      </c>
      <c r="G8" s="8">
        <v>250</v>
      </c>
      <c r="I8" s="42" t="s">
        <v>98</v>
      </c>
      <c r="J8" s="41" t="s">
        <v>97</v>
      </c>
    </row>
    <row r="9" spans="1:10" x14ac:dyDescent="0.15">
      <c r="B9" s="1"/>
      <c r="I9" s="42" t="s">
        <v>96</v>
      </c>
      <c r="J9" s="41" t="s">
        <v>95</v>
      </c>
    </row>
    <row r="10" spans="1:10" x14ac:dyDescent="0.15">
      <c r="B10" s="1"/>
      <c r="G10" s="2" t="s">
        <v>20</v>
      </c>
      <c r="I10" s="42" t="s">
        <v>94</v>
      </c>
      <c r="J10" s="41" t="s">
        <v>93</v>
      </c>
    </row>
    <row r="11" spans="1:10" ht="14" thickBot="1" x14ac:dyDescent="0.2">
      <c r="B11" s="1"/>
      <c r="C11" s="2" t="s">
        <v>92</v>
      </c>
      <c r="D11" s="2" t="s">
        <v>91</v>
      </c>
      <c r="G11" s="2" t="s">
        <v>90</v>
      </c>
      <c r="I11" s="40" t="s">
        <v>89</v>
      </c>
      <c r="J11" s="39" t="s">
        <v>88</v>
      </c>
    </row>
    <row r="12" spans="1:10" ht="14" thickBot="1" x14ac:dyDescent="0.2">
      <c r="B12" s="1" t="s">
        <v>87</v>
      </c>
      <c r="C12" s="9">
        <v>1</v>
      </c>
      <c r="D12" s="11">
        <v>3</v>
      </c>
      <c r="G12" s="38">
        <f>SUMPRODUCT(UnitProfit,NumberPurchased)</f>
        <v>73</v>
      </c>
    </row>
    <row r="13" spans="1:10" x14ac:dyDescent="0.15">
      <c r="B13" s="1"/>
      <c r="C13" s="2" t="s">
        <v>24</v>
      </c>
    </row>
    <row r="14" spans="1:10" x14ac:dyDescent="0.15">
      <c r="B14" s="1" t="s">
        <v>86</v>
      </c>
      <c r="C14" s="8">
        <v>5</v>
      </c>
    </row>
  </sheetData>
  <mergeCells count="1">
    <mergeCell ref="C7:D7"/>
  </mergeCells>
  <printOptions headings="1" gridLines="1"/>
  <pageMargins left="0.75" right="0.75" top="1" bottom="1" header="0.5" footer="0.5"/>
  <pageSetup orientation="landscape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C4E6-C128-42FB-AED4-F6FE6D611DB8}">
  <sheetPr codeName="Sheet9">
    <tabColor theme="3" tint="0.59999389629810485"/>
    <pageSetUpPr fitToPage="1"/>
  </sheetPr>
  <dimension ref="A1:K22"/>
  <sheetViews>
    <sheetView workbookViewId="0">
      <selection activeCell="J20" sqref="J19:J20"/>
    </sheetView>
  </sheetViews>
  <sheetFormatPr baseColWidth="10" defaultColWidth="10.7109375" defaultRowHeight="13" x14ac:dyDescent="0.15"/>
  <cols>
    <col min="1" max="1" width="2.7109375" style="2" customWidth="1"/>
    <col min="2" max="2" width="16.85546875" style="1" bestFit="1" customWidth="1"/>
    <col min="3" max="5" width="11.7109375" style="2" customWidth="1"/>
    <col min="6" max="6" width="10" style="2" bestFit="1" customWidth="1"/>
    <col min="7" max="7" width="3" style="2" customWidth="1"/>
    <col min="8" max="8" width="10.7109375" style="2" customWidth="1"/>
    <col min="9" max="9" width="5.7109375" style="2" customWidth="1"/>
    <col min="10" max="10" width="16.28515625" style="2" bestFit="1" customWidth="1"/>
    <col min="11" max="11" width="8.140625" style="2" bestFit="1" customWidth="1"/>
    <col min="12" max="16384" width="10.7109375" style="2"/>
  </cols>
  <sheetData>
    <row r="1" spans="1:11" ht="18" x14ac:dyDescent="0.2">
      <c r="A1" s="47" t="s">
        <v>114</v>
      </c>
    </row>
    <row r="3" spans="1:11" ht="14" thickBot="1" x14ac:dyDescent="0.2">
      <c r="C3" s="2" t="s">
        <v>115</v>
      </c>
      <c r="E3" s="2" t="s">
        <v>116</v>
      </c>
    </row>
    <row r="4" spans="1:11" ht="14" thickBot="1" x14ac:dyDescent="0.2">
      <c r="C4" s="2" t="s">
        <v>117</v>
      </c>
      <c r="D4" s="2" t="s">
        <v>118</v>
      </c>
      <c r="E4" s="2" t="s">
        <v>5</v>
      </c>
      <c r="J4" s="46" t="s">
        <v>112</v>
      </c>
      <c r="K4" s="45" t="s">
        <v>111</v>
      </c>
    </row>
    <row r="5" spans="1:11" x14ac:dyDescent="0.15">
      <c r="B5" s="1" t="s">
        <v>119</v>
      </c>
      <c r="C5" s="8"/>
      <c r="D5" s="8"/>
      <c r="E5" s="8"/>
      <c r="J5" s="44" t="s">
        <v>120</v>
      </c>
      <c r="K5" s="43" t="s">
        <v>121</v>
      </c>
    </row>
    <row r="6" spans="1:11" x14ac:dyDescent="0.15">
      <c r="B6" s="1" t="s">
        <v>90</v>
      </c>
      <c r="F6" s="2" t="s">
        <v>122</v>
      </c>
      <c r="H6" s="2" t="s">
        <v>122</v>
      </c>
      <c r="J6" s="42" t="s">
        <v>123</v>
      </c>
      <c r="K6" s="41" t="s">
        <v>124</v>
      </c>
    </row>
    <row r="7" spans="1:11" x14ac:dyDescent="0.15">
      <c r="F7" s="2" t="s">
        <v>105</v>
      </c>
      <c r="H7" s="2" t="s">
        <v>105</v>
      </c>
      <c r="J7" s="42" t="s">
        <v>104</v>
      </c>
      <c r="K7" s="41" t="s">
        <v>125</v>
      </c>
    </row>
    <row r="8" spans="1:11" x14ac:dyDescent="0.15">
      <c r="D8" s="2" t="s">
        <v>126</v>
      </c>
      <c r="F8" s="2" t="s">
        <v>7</v>
      </c>
      <c r="H8" s="2" t="s">
        <v>11</v>
      </c>
      <c r="J8" s="42" t="s">
        <v>127</v>
      </c>
      <c r="K8" s="41" t="s">
        <v>128</v>
      </c>
    </row>
    <row r="9" spans="1:11" x14ac:dyDescent="0.15">
      <c r="B9" s="1" t="s">
        <v>129</v>
      </c>
      <c r="C9" s="8"/>
      <c r="D9" s="8"/>
      <c r="E9" s="8"/>
      <c r="F9" s="2">
        <f>SUMPRODUCT(C9:E9,ParticipationShare)</f>
        <v>0</v>
      </c>
      <c r="G9" s="2" t="s">
        <v>24</v>
      </c>
      <c r="H9" s="8"/>
      <c r="J9" s="42" t="s">
        <v>130</v>
      </c>
      <c r="K9" s="41" t="s">
        <v>131</v>
      </c>
    </row>
    <row r="10" spans="1:11" ht="14" thickBot="1" x14ac:dyDescent="0.2">
      <c r="B10" s="1" t="s">
        <v>132</v>
      </c>
      <c r="C10" s="8"/>
      <c r="D10" s="8"/>
      <c r="E10" s="8"/>
      <c r="F10" s="48">
        <f>SUMPRODUCT(C10:E10,ParticipationShare)</f>
        <v>0</v>
      </c>
      <c r="G10" s="7" t="s">
        <v>24</v>
      </c>
      <c r="H10" s="8"/>
      <c r="J10" s="40" t="s">
        <v>133</v>
      </c>
      <c r="K10" s="39" t="s">
        <v>134</v>
      </c>
    </row>
    <row r="11" spans="1:11" x14ac:dyDescent="0.15">
      <c r="B11" s="1" t="s">
        <v>135</v>
      </c>
      <c r="C11" s="8"/>
      <c r="D11" s="8"/>
      <c r="E11" s="8"/>
      <c r="F11" s="48">
        <f>SUMPRODUCT(C11:E11,ParticipationShare)</f>
        <v>0</v>
      </c>
      <c r="G11" s="7" t="s">
        <v>24</v>
      </c>
      <c r="H11" s="8"/>
    </row>
    <row r="12" spans="1:11" x14ac:dyDescent="0.15">
      <c r="B12" s="1" t="s">
        <v>136</v>
      </c>
      <c r="C12" s="8"/>
      <c r="D12" s="8"/>
      <c r="E12" s="8"/>
      <c r="F12" s="2">
        <f>SUMPRODUCT(C12:E12,ParticipationShare)</f>
        <v>0</v>
      </c>
      <c r="G12" s="2" t="s">
        <v>24</v>
      </c>
      <c r="H12" s="8"/>
    </row>
    <row r="13" spans="1:11" x14ac:dyDescent="0.15">
      <c r="G13" s="49"/>
    </row>
    <row r="14" spans="1:11" x14ac:dyDescent="0.15">
      <c r="C14" s="2" t="s">
        <v>115</v>
      </c>
      <c r="E14" s="2" t="s">
        <v>116</v>
      </c>
      <c r="G14" s="49"/>
      <c r="H14" s="2" t="s">
        <v>137</v>
      </c>
    </row>
    <row r="15" spans="1:11" ht="14" thickBot="1" x14ac:dyDescent="0.2">
      <c r="C15" s="2" t="s">
        <v>117</v>
      </c>
      <c r="D15" s="2" t="s">
        <v>118</v>
      </c>
      <c r="E15" s="2" t="s">
        <v>5</v>
      </c>
      <c r="H15" s="2" t="s">
        <v>90</v>
      </c>
    </row>
    <row r="16" spans="1:11" ht="14" thickBot="1" x14ac:dyDescent="0.2">
      <c r="B16" s="1" t="s">
        <v>138</v>
      </c>
      <c r="C16" s="50"/>
      <c r="D16" s="51"/>
      <c r="E16" s="52"/>
      <c r="H16" s="14">
        <f>SUMPRODUCT(NetPresentValue,ParticipationShare)</f>
        <v>0</v>
      </c>
    </row>
    <row r="18" spans="8:8" x14ac:dyDescent="0.15">
      <c r="H18" s="53"/>
    </row>
    <row r="19" spans="8:8" x14ac:dyDescent="0.15">
      <c r="H19" s="54"/>
    </row>
    <row r="20" spans="8:8" x14ac:dyDescent="0.15">
      <c r="H20" s="54"/>
    </row>
    <row r="21" spans="8:8" x14ac:dyDescent="0.15">
      <c r="H21" s="53"/>
    </row>
    <row r="22" spans="8:8" x14ac:dyDescent="0.15">
      <c r="H22" s="53"/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8259-1948-49A0-ACD2-4DEF9FAC0687}">
  <sheetPr codeName="Sheet10">
    <tabColor theme="3" tint="0.59999389629810485"/>
    <pageSetUpPr fitToPage="1"/>
  </sheetPr>
  <dimension ref="A1:K22"/>
  <sheetViews>
    <sheetView workbookViewId="0">
      <selection activeCell="H20" sqref="H20"/>
    </sheetView>
  </sheetViews>
  <sheetFormatPr baseColWidth="10" defaultColWidth="10.7109375" defaultRowHeight="13" x14ac:dyDescent="0.15"/>
  <cols>
    <col min="1" max="1" width="2.7109375" style="2" customWidth="1"/>
    <col min="2" max="2" width="16.85546875" style="1" bestFit="1" customWidth="1"/>
    <col min="3" max="5" width="11.7109375" style="2" customWidth="1"/>
    <col min="6" max="6" width="10" style="2" bestFit="1" customWidth="1"/>
    <col min="7" max="7" width="3" style="2" customWidth="1"/>
    <col min="8" max="8" width="10.7109375" style="2" customWidth="1"/>
    <col min="9" max="9" width="5.7109375" style="2" customWidth="1"/>
    <col min="10" max="10" width="16.28515625" style="2" bestFit="1" customWidth="1"/>
    <col min="11" max="11" width="8.140625" style="2" bestFit="1" customWidth="1"/>
    <col min="12" max="16384" width="10.7109375" style="2"/>
  </cols>
  <sheetData>
    <row r="1" spans="1:11" ht="18" x14ac:dyDescent="0.2">
      <c r="A1" s="47" t="s">
        <v>114</v>
      </c>
    </row>
    <row r="3" spans="1:11" ht="14" thickBot="1" x14ac:dyDescent="0.2">
      <c r="C3" s="2" t="s">
        <v>115</v>
      </c>
      <c r="E3" s="2" t="s">
        <v>116</v>
      </c>
    </row>
    <row r="4" spans="1:11" ht="14" thickBot="1" x14ac:dyDescent="0.2">
      <c r="C4" s="2" t="s">
        <v>117</v>
      </c>
      <c r="D4" s="2" t="s">
        <v>118</v>
      </c>
      <c r="E4" s="2" t="s">
        <v>5</v>
      </c>
      <c r="J4" s="46" t="s">
        <v>112</v>
      </c>
      <c r="K4" s="45" t="s">
        <v>111</v>
      </c>
    </row>
    <row r="5" spans="1:11" x14ac:dyDescent="0.15">
      <c r="B5" s="1" t="s">
        <v>119</v>
      </c>
      <c r="C5" s="8">
        <v>45</v>
      </c>
      <c r="D5" s="8">
        <v>70</v>
      </c>
      <c r="E5" s="8">
        <v>50</v>
      </c>
      <c r="J5" s="44" t="s">
        <v>120</v>
      </c>
      <c r="K5" s="43" t="s">
        <v>121</v>
      </c>
    </row>
    <row r="6" spans="1:11" x14ac:dyDescent="0.15">
      <c r="B6" s="1" t="s">
        <v>90</v>
      </c>
      <c r="F6" s="2" t="s">
        <v>122</v>
      </c>
      <c r="H6" s="2" t="s">
        <v>122</v>
      </c>
      <c r="J6" s="42" t="s">
        <v>123</v>
      </c>
      <c r="K6" s="41" t="s">
        <v>124</v>
      </c>
    </row>
    <row r="7" spans="1:11" x14ac:dyDescent="0.15">
      <c r="F7" s="2" t="s">
        <v>105</v>
      </c>
      <c r="H7" s="2" t="s">
        <v>105</v>
      </c>
      <c r="J7" s="42" t="s">
        <v>104</v>
      </c>
      <c r="K7" s="41" t="s">
        <v>125</v>
      </c>
    </row>
    <row r="8" spans="1:11" x14ac:dyDescent="0.15">
      <c r="D8" s="2" t="s">
        <v>126</v>
      </c>
      <c r="F8" s="2" t="s">
        <v>7</v>
      </c>
      <c r="H8" s="2" t="s">
        <v>11</v>
      </c>
      <c r="J8" s="42" t="s">
        <v>127</v>
      </c>
      <c r="K8" s="41" t="s">
        <v>128</v>
      </c>
    </row>
    <row r="9" spans="1:11" x14ac:dyDescent="0.15">
      <c r="B9" s="1" t="s">
        <v>129</v>
      </c>
      <c r="C9" s="8">
        <v>40</v>
      </c>
      <c r="D9" s="8">
        <v>80</v>
      </c>
      <c r="E9" s="8">
        <v>90</v>
      </c>
      <c r="F9" s="2">
        <f>SUMPRODUCT(C9:E9,ParticipationShare)</f>
        <v>25</v>
      </c>
      <c r="G9" s="2" t="s">
        <v>24</v>
      </c>
      <c r="H9" s="8">
        <v>25</v>
      </c>
      <c r="J9" s="42" t="s">
        <v>130</v>
      </c>
      <c r="K9" s="41" t="s">
        <v>131</v>
      </c>
    </row>
    <row r="10" spans="1:11" ht="14" thickBot="1" x14ac:dyDescent="0.2">
      <c r="B10" s="1" t="s">
        <v>132</v>
      </c>
      <c r="C10" s="8">
        <v>100</v>
      </c>
      <c r="D10" s="8">
        <v>160</v>
      </c>
      <c r="E10" s="8">
        <v>140</v>
      </c>
      <c r="F10" s="48">
        <f>SUMPRODUCT(C10:E10,ParticipationShare)</f>
        <v>44.757281553398059</v>
      </c>
      <c r="G10" s="7" t="s">
        <v>24</v>
      </c>
      <c r="H10" s="8">
        <v>45</v>
      </c>
      <c r="J10" s="40" t="s">
        <v>133</v>
      </c>
      <c r="K10" s="39" t="s">
        <v>134</v>
      </c>
    </row>
    <row r="11" spans="1:11" x14ac:dyDescent="0.15">
      <c r="B11" s="1" t="s">
        <v>135</v>
      </c>
      <c r="C11" s="8">
        <v>190</v>
      </c>
      <c r="D11" s="8">
        <v>240</v>
      </c>
      <c r="E11" s="8">
        <v>160</v>
      </c>
      <c r="F11" s="48">
        <f>SUMPRODUCT(C11:E11,ParticipationShare)</f>
        <v>60.582524271844662</v>
      </c>
      <c r="G11" s="7" t="s">
        <v>24</v>
      </c>
      <c r="H11" s="8">
        <v>65</v>
      </c>
    </row>
    <row r="12" spans="1:11" x14ac:dyDescent="0.15">
      <c r="B12" s="1" t="s">
        <v>136</v>
      </c>
      <c r="C12" s="8">
        <v>200</v>
      </c>
      <c r="D12" s="8">
        <v>310</v>
      </c>
      <c r="E12" s="8">
        <v>220</v>
      </c>
      <c r="F12" s="2">
        <f>SUMPRODUCT(C12:E12,ParticipationShare)</f>
        <v>80</v>
      </c>
      <c r="G12" s="2" t="s">
        <v>24</v>
      </c>
      <c r="H12" s="8">
        <v>80</v>
      </c>
    </row>
    <row r="13" spans="1:11" x14ac:dyDescent="0.15">
      <c r="G13" s="49"/>
    </row>
    <row r="14" spans="1:11" x14ac:dyDescent="0.15">
      <c r="C14" s="2" t="s">
        <v>115</v>
      </c>
      <c r="E14" s="2" t="s">
        <v>116</v>
      </c>
      <c r="G14" s="49"/>
      <c r="H14" s="2" t="s">
        <v>137</v>
      </c>
    </row>
    <row r="15" spans="1:11" ht="14" thickBot="1" x14ac:dyDescent="0.2">
      <c r="C15" s="2" t="s">
        <v>117</v>
      </c>
      <c r="D15" s="2" t="s">
        <v>118</v>
      </c>
      <c r="E15" s="2" t="s">
        <v>5</v>
      </c>
      <c r="H15" s="2" t="s">
        <v>90</v>
      </c>
    </row>
    <row r="16" spans="1:11" ht="14" thickBot="1" x14ac:dyDescent="0.2">
      <c r="B16" s="1" t="s">
        <v>138</v>
      </c>
      <c r="C16" s="50">
        <v>0</v>
      </c>
      <c r="D16" s="51">
        <v>0.16504854368932034</v>
      </c>
      <c r="E16" s="52">
        <v>0.1310679611650486</v>
      </c>
      <c r="H16" s="14">
        <f>SUMPRODUCT(NetPresentValue,ParticipationShare)</f>
        <v>18.106796116504853</v>
      </c>
    </row>
    <row r="18" spans="8:8" x14ac:dyDescent="0.15">
      <c r="H18" s="53"/>
    </row>
    <row r="19" spans="8:8" x14ac:dyDescent="0.15">
      <c r="H19" s="54"/>
    </row>
    <row r="20" spans="8:8" x14ac:dyDescent="0.15">
      <c r="H20" s="54"/>
    </row>
    <row r="21" spans="8:8" x14ac:dyDescent="0.15">
      <c r="H21" s="53"/>
    </row>
    <row r="22" spans="8:8" x14ac:dyDescent="0.15">
      <c r="H22" s="53"/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100</vt:i4>
      </vt:variant>
    </vt:vector>
  </HeadingPairs>
  <TitlesOfParts>
    <vt:vector size="117" baseType="lpstr">
      <vt:lpstr>SuperGrain</vt:lpstr>
      <vt:lpstr>SuperGrain(Solved)</vt:lpstr>
      <vt:lpstr>MediaMixData</vt:lpstr>
      <vt:lpstr>MediaMix</vt:lpstr>
      <vt:lpstr>MediaMix (solved)</vt:lpstr>
      <vt:lpstr>TBA Airlines</vt:lpstr>
      <vt:lpstr>TBA Airlines (solved)</vt:lpstr>
      <vt:lpstr>Think-Big</vt:lpstr>
      <vt:lpstr>Think-Big (solved)</vt:lpstr>
      <vt:lpstr>Union Airways</vt:lpstr>
      <vt:lpstr>Union Airways (solved)</vt:lpstr>
      <vt:lpstr>Revised Super Grain</vt:lpstr>
      <vt:lpstr>Revised Super Grain (solved)</vt:lpstr>
      <vt:lpstr>Big M</vt:lpstr>
      <vt:lpstr>Big M (solved)</vt:lpstr>
      <vt:lpstr>Sellmore</vt:lpstr>
      <vt:lpstr>Sellmore (solved)</vt:lpstr>
      <vt:lpstr>'Sellmore (solved)'!Assignment</vt:lpstr>
      <vt:lpstr>Assignment</vt:lpstr>
      <vt:lpstr>'Revised Super Grain (solved)'!BudgetAvailable</vt:lpstr>
      <vt:lpstr>BudgetAvailable</vt:lpstr>
      <vt:lpstr>'Revised Super Grain (solved)'!BudgetSpent</vt:lpstr>
      <vt:lpstr>BudgetSpent</vt:lpstr>
      <vt:lpstr>'TBA Airlines (solved)'!CapitalAvailable</vt:lpstr>
      <vt:lpstr>'Think-Big'!CapitalAvailable</vt:lpstr>
      <vt:lpstr>'Think-Big (solved)'!CapitalAvailable</vt:lpstr>
      <vt:lpstr>CapitalAvailable</vt:lpstr>
      <vt:lpstr>'TBA Airlines (solved)'!CapitalPerUnitPurchased</vt:lpstr>
      <vt:lpstr>CapitalPerUnitPurchased</vt:lpstr>
      <vt:lpstr>'Think-Big (solved)'!CapitalRequired</vt:lpstr>
      <vt:lpstr>CapitalRequired</vt:lpstr>
      <vt:lpstr>'TBA Airlines (solved)'!CapitalSpent</vt:lpstr>
      <vt:lpstr>'Think-Big'!CapitalSpent</vt:lpstr>
      <vt:lpstr>'Think-Big (solved)'!CapitalSpent</vt:lpstr>
      <vt:lpstr>CapitalSpent</vt:lpstr>
      <vt:lpstr>'Sellmore (solved)'!Cost</vt:lpstr>
      <vt:lpstr>Cost</vt:lpstr>
      <vt:lpstr>'Revised Super Grain (solved)'!CostPerAd</vt:lpstr>
      <vt:lpstr>CostPerAd</vt:lpstr>
      <vt:lpstr>'Union Airways (solved)'!CostPerShift</vt:lpstr>
      <vt:lpstr>CostPerShift</vt:lpstr>
      <vt:lpstr>'Revised Super Grain (solved)'!CouponRedemptionPerAd</vt:lpstr>
      <vt:lpstr>CouponRedemptionPerAd</vt:lpstr>
      <vt:lpstr>'Sellmore (solved)'!Demand</vt:lpstr>
      <vt:lpstr>Demand</vt:lpstr>
      <vt:lpstr>'Revised Super Grain (solved)'!ExposuresPerAd</vt:lpstr>
      <vt:lpstr>ExposuresPerAd</vt:lpstr>
      <vt:lpstr>'Sellmore (solved)'!HourlyWage</vt:lpstr>
      <vt:lpstr>HourlyWage</vt:lpstr>
      <vt:lpstr>'TBA Airlines (solved)'!MaxSmallAirplanes</vt:lpstr>
      <vt:lpstr>MaxSmallAirplanes</vt:lpstr>
      <vt:lpstr>'Revised Super Grain (solved)'!MaxTVSpots</vt:lpstr>
      <vt:lpstr>MaxTVSpots</vt:lpstr>
      <vt:lpstr>'Revised Super Grain (solved)'!MinimumAcceptable</vt:lpstr>
      <vt:lpstr>MinimumAcceptable</vt:lpstr>
      <vt:lpstr>'Union Airways (solved)'!MinimumNeeded</vt:lpstr>
      <vt:lpstr>MinimumNeeded</vt:lpstr>
      <vt:lpstr>'Think-Big (solved)'!NetPresentValue</vt:lpstr>
      <vt:lpstr>NetPresentValue</vt:lpstr>
      <vt:lpstr>'Revised Super Grain (solved)'!NumberOfAds</vt:lpstr>
      <vt:lpstr>NumberOfAds</vt:lpstr>
      <vt:lpstr>'TBA Airlines (solved)'!NumberPurchased</vt:lpstr>
      <vt:lpstr>NumberPurchased</vt:lpstr>
      <vt:lpstr>'Revised Super Grain (solved)'!NumberReachedPerAd</vt:lpstr>
      <vt:lpstr>NumberReachedPerAd</vt:lpstr>
      <vt:lpstr>'Union Airways (solved)'!NumberWorking</vt:lpstr>
      <vt:lpstr>NumberWorking</vt:lpstr>
      <vt:lpstr>'Big M (solved)'!OrderSize</vt:lpstr>
      <vt:lpstr>OrderSize</vt:lpstr>
      <vt:lpstr>'Big M (solved)'!Output</vt:lpstr>
      <vt:lpstr>Output</vt:lpstr>
      <vt:lpstr>'Think-Big (solved)'!ParticipationShare</vt:lpstr>
      <vt:lpstr>ParticipationShare</vt:lpstr>
      <vt:lpstr>'Revised Super Grain (solved)'!RequiredAmount</vt:lpstr>
      <vt:lpstr>RequiredAmount</vt:lpstr>
      <vt:lpstr>'Sellmore (solved)'!RequiredTime</vt:lpstr>
      <vt:lpstr>RequiredTime</vt:lpstr>
      <vt:lpstr>'Union Airways (solved)'!ShiftWorksTimePeriod</vt:lpstr>
      <vt:lpstr>ShiftWorksTimePeriod</vt:lpstr>
      <vt:lpstr>'Big M (solved)'!ShippingCost</vt:lpstr>
      <vt:lpstr>ShippingCost</vt:lpstr>
      <vt:lpstr>'TBA Airlines (solved)'!SmallAirplanes</vt:lpstr>
      <vt:lpstr>SmallAirplanes</vt:lpstr>
      <vt:lpstr>'Sellmore (solved)'!Supply</vt:lpstr>
      <vt:lpstr>Supply</vt:lpstr>
      <vt:lpstr>'Sellmore (solved)'!TotalAssigned</vt:lpstr>
      <vt:lpstr>TotalAssigned</vt:lpstr>
      <vt:lpstr>'Sellmore (solved)'!TotalAssignments</vt:lpstr>
      <vt:lpstr>TotalAssignments</vt:lpstr>
      <vt:lpstr>'Big M'!TotalCost</vt:lpstr>
      <vt:lpstr>'Big M (solved)'!TotalCost</vt:lpstr>
      <vt:lpstr>Sellmore!TotalCost</vt:lpstr>
      <vt:lpstr>'Sellmore (solved)'!TotalCost</vt:lpstr>
      <vt:lpstr>'Union Airways (solved)'!TotalCost</vt:lpstr>
      <vt:lpstr>TotalCost</vt:lpstr>
      <vt:lpstr>'Revised Super Grain (solved)'!TotalExposures</vt:lpstr>
      <vt:lpstr>TotalExposures</vt:lpstr>
      <vt:lpstr>'Think-Big (solved)'!TotalNPV</vt:lpstr>
      <vt:lpstr>TotalNPV</vt:lpstr>
      <vt:lpstr>'TBA Airlines (solved)'!TotalProfit</vt:lpstr>
      <vt:lpstr>TotalProfit</vt:lpstr>
      <vt:lpstr>'Revised Super Grain (solved)'!TotalReached</vt:lpstr>
      <vt:lpstr>TotalReached</vt:lpstr>
      <vt:lpstr>'Revised Super Grain (solved)'!TotalRedeemed</vt:lpstr>
      <vt:lpstr>TotalRedeemed</vt:lpstr>
      <vt:lpstr>'Big M (solved)'!TotalShippedOut</vt:lpstr>
      <vt:lpstr>TotalShippedOut</vt:lpstr>
      <vt:lpstr>'Big M (solved)'!TotalToCustomer</vt:lpstr>
      <vt:lpstr>TotalToCustomer</vt:lpstr>
      <vt:lpstr>'Union Airways (solved)'!TotalWorking</vt:lpstr>
      <vt:lpstr>TotalWorking</vt:lpstr>
      <vt:lpstr>'Revised Super Grain (solved)'!TVSpots</vt:lpstr>
      <vt:lpstr>TVSpots</vt:lpstr>
      <vt:lpstr>'TBA Airlines (solved)'!UnitProfit</vt:lpstr>
      <vt:lpstr>UnitProfit</vt:lpstr>
      <vt:lpstr>'Big M (solved)'!UnitsShipped</vt:lpstr>
      <vt:lpstr>UnitsShipped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dcterms:created xsi:type="dcterms:W3CDTF">1999-05-27T19:31:08Z</dcterms:created>
  <dcterms:modified xsi:type="dcterms:W3CDTF">2023-10-10T20:21:15Z</dcterms:modified>
</cp:coreProperties>
</file>